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Y:\Shared\OB360_ProjectsActive\1512-UWSupport\7-UW GBS Update\6-Implementation\1.5 Implementation Process into Practice\4. Reporting\2026 GBS Workbook Updates\"/>
    </mc:Choice>
  </mc:AlternateContent>
  <xr:revisionPtr revIDLastSave="0" documentId="8_{2D169AF7-1C9F-4A55-976F-D9E4FA400265}" xr6:coauthVersionLast="47" xr6:coauthVersionMax="47" xr10:uidLastSave="{00000000-0000-0000-0000-000000000000}"/>
  <bookViews>
    <workbookView xWindow="-28920" yWindow="-120" windowWidth="29040" windowHeight="15840" tabRatio="946" firstSheet="5" activeTab="5" xr2:uid="{DEFCA260-D2C0-4E1E-B4D7-AFECA1D2075F}"/>
  </bookViews>
  <sheets>
    <sheet name="Instructions" sheetId="26" r:id="rId1"/>
    <sheet name="Step 1 - Confirm Applicability" sheetId="18" r:id="rId2"/>
    <sheet name="Step 2 - Determine Tier" sheetId="9" r:id="rId3"/>
    <sheet name="Step 3 - Tier 4 Track &amp; Report " sheetId="19" r:id="rId4"/>
    <sheet name="Step 3 -  Tier 3 Track &amp; Report" sheetId="22" r:id="rId5"/>
    <sheet name="Step 3 Tier 2b Track and Report" sheetId="23" r:id="rId6"/>
    <sheet name="Step 3 Tier 2a Track and Report" sheetId="24" r:id="rId7"/>
    <sheet name="Step 3 Tier 1 Track and Report" sheetId="25" r:id="rId8"/>
    <sheet name="Step 4 Summary Tier 4" sheetId="31" r:id="rId9"/>
    <sheet name="Step 4 Summary Tier 3" sheetId="30" r:id="rId10"/>
    <sheet name="Step 4 Summary Tier 2b" sheetId="29" r:id="rId11"/>
    <sheet name="Step 4 Summary Tier 2a" sheetId="28" r:id="rId12"/>
    <sheet name="Step 4 Summary Tier 1" sheetId="27" r:id="rId13"/>
  </sheets>
  <definedNames>
    <definedName name="ratingsystem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9" l="1"/>
  <c r="D20" i="29"/>
  <c r="G16" i="23" a="1"/>
  <c r="G16" i="23"/>
  <c r="G15" i="23" a="1"/>
  <c r="G15" i="23"/>
  <c r="J16" i="23" a="1"/>
  <c r="J16" i="23"/>
  <c r="D16" i="23" a="1"/>
  <c r="D16" i="23"/>
  <c r="D15" i="23" a="1"/>
  <c r="D15" i="23"/>
  <c r="D9" i="19" a="1"/>
  <c r="D9" i="19"/>
  <c r="D10" i="19" a="1"/>
  <c r="D10" i="19"/>
  <c r="J9" i="19" a="1"/>
  <c r="J9" i="19"/>
  <c r="M17" i="25" a="1"/>
  <c r="M17" i="25"/>
  <c r="M24" i="25" a="1"/>
  <c r="M24" i="25"/>
  <c r="G24" i="25" a="1"/>
  <c r="G24" i="25"/>
  <c r="M24" i="24" a="1"/>
  <c r="M24" i="24"/>
  <c r="G24" i="24" a="1"/>
  <c r="G24" i="24"/>
  <c r="D24" i="24" a="1"/>
  <c r="D24" i="24"/>
  <c r="J22" i="23" a="1"/>
  <c r="J22" i="23"/>
  <c r="G22" i="23" a="1"/>
  <c r="G22" i="23"/>
  <c r="D22" i="23" a="1"/>
  <c r="D22" i="23"/>
  <c r="D13" i="23" a="1"/>
  <c r="D13" i="23"/>
  <c r="M22" i="24" a="1"/>
  <c r="M22" i="24"/>
  <c r="M22" i="25" a="1"/>
  <c r="M22" i="25"/>
  <c r="M8" i="24" a="1"/>
  <c r="M8" i="24"/>
  <c r="M7" i="25" a="1"/>
  <c r="M7" i="25"/>
  <c r="J7" i="25" a="1"/>
  <c r="J7" i="25"/>
  <c r="D14" i="22" a="1"/>
  <c r="D14" i="22"/>
  <c r="D13" i="22" a="1"/>
  <c r="D13" i="22"/>
  <c r="J14" i="23" a="1"/>
  <c r="J14" i="23"/>
  <c r="J13" i="23" a="1"/>
  <c r="J13" i="23"/>
  <c r="G14" i="23" a="1"/>
  <c r="G14" i="23"/>
  <c r="G13" i="23" a="1"/>
  <c r="G13" i="23"/>
  <c r="D14" i="23" a="1"/>
  <c r="D14" i="23"/>
  <c r="G12" i="25" a="1"/>
  <c r="G12" i="25"/>
  <c r="D14" i="24" a="1"/>
  <c r="D14" i="24"/>
  <c r="G14" i="24" a="1"/>
  <c r="G14" i="24"/>
  <c r="J14" i="24" a="1"/>
  <c r="J14" i="24"/>
  <c r="M14" i="24" a="1"/>
  <c r="M14" i="24"/>
  <c r="M13" i="24" a="1"/>
  <c r="M13" i="24"/>
  <c r="J13" i="24" a="1"/>
  <c r="J13" i="24"/>
  <c r="G13" i="24" a="1"/>
  <c r="G13" i="24"/>
  <c r="D13" i="24" a="1"/>
  <c r="D13" i="24"/>
  <c r="G11" i="25" a="1"/>
  <c r="G11" i="25"/>
  <c r="D11" i="22" a="1"/>
  <c r="D11" i="22"/>
  <c r="D10" i="23" a="1"/>
  <c r="D10" i="23"/>
  <c r="D9" i="25" a="1"/>
  <c r="D9" i="25"/>
  <c r="D10" i="24" a="1"/>
  <c r="D10" i="24"/>
  <c r="C3" i="31"/>
  <c r="C3" i="30"/>
  <c r="C3" i="29"/>
  <c r="D20" i="28"/>
  <c r="D19" i="28"/>
  <c r="C3" i="28"/>
  <c r="J16" i="24" a="1"/>
  <c r="J16" i="24"/>
  <c r="G16" i="24" a="1"/>
  <c r="G16" i="24"/>
  <c r="J14" i="25" a="1"/>
  <c r="J14" i="25"/>
  <c r="G14" i="25" a="1"/>
  <c r="G14" i="25"/>
  <c r="J11" i="22" a="1"/>
  <c r="J11" i="22"/>
  <c r="J11" i="23" a="1"/>
  <c r="J11" i="23"/>
  <c r="P11" i="24" a="1"/>
  <c r="P11" i="24"/>
  <c r="M11" i="24" a="1"/>
  <c r="M11" i="24"/>
  <c r="P10" i="25" a="1"/>
  <c r="P10" i="25"/>
  <c r="M10" i="25" a="1"/>
  <c r="M10" i="25"/>
  <c r="J13" i="25" a="1"/>
  <c r="J13" i="25"/>
  <c r="G13" i="25" a="1"/>
  <c r="G13" i="25"/>
  <c r="J15" i="24" a="1"/>
  <c r="J15" i="24"/>
  <c r="G15" i="24" a="1"/>
  <c r="G15" i="24"/>
  <c r="M16" i="24" a="1"/>
  <c r="M16" i="24"/>
  <c r="D15" i="24" a="1"/>
  <c r="D15" i="24"/>
  <c r="S7" i="25" a="1"/>
  <c r="S7" i="25"/>
  <c r="S8" i="24" a="1"/>
  <c r="S8" i="24"/>
  <c r="G6" i="25" a="1"/>
  <c r="G6" i="25"/>
  <c r="G7" i="24" a="1"/>
  <c r="G7" i="24"/>
  <c r="M7" i="22" a="1"/>
  <c r="M7" i="22"/>
  <c r="G8" i="23" a="1"/>
  <c r="G8" i="23"/>
  <c r="G7" i="23" a="1"/>
  <c r="G7" i="23"/>
  <c r="G7" i="22" a="1"/>
  <c r="G7" i="22"/>
  <c r="D24" i="27"/>
  <c r="D35" i="27"/>
  <c r="J17" i="22" a="1"/>
  <c r="J17" i="22"/>
  <c r="G17" i="22" a="1"/>
  <c r="G17" i="22"/>
  <c r="J16" i="22" a="1"/>
  <c r="J16" i="22"/>
  <c r="D15" i="22" a="1"/>
  <c r="D15" i="22"/>
  <c r="D20" i="27"/>
  <c r="D19" i="27"/>
  <c r="M14" i="25" a="1"/>
  <c r="M14" i="25"/>
  <c r="M12" i="25" a="1"/>
  <c r="M12" i="25"/>
  <c r="J14" i="22" a="1"/>
  <c r="J14" i="22"/>
  <c r="J13" i="22" a="1"/>
  <c r="J13" i="22"/>
  <c r="G14" i="22" a="1"/>
  <c r="G14" i="22"/>
  <c r="G13" i="22" a="1"/>
  <c r="G13" i="22"/>
  <c r="J12" i="23" a="1"/>
  <c r="J12" i="23"/>
  <c r="M11" i="25" a="1"/>
  <c r="M11" i="25"/>
  <c r="M9" i="25" a="1"/>
  <c r="M9" i="25"/>
  <c r="C3" i="27"/>
  <c r="J12" i="25" a="1"/>
  <c r="J12" i="25"/>
  <c r="J11" i="25" a="1"/>
  <c r="J11" i="25"/>
  <c r="D12" i="25" a="1"/>
  <c r="D12" i="25"/>
  <c r="D11" i="25" a="1"/>
  <c r="D11" i="25"/>
  <c r="D6" i="25" a="1"/>
  <c r="D6" i="25"/>
  <c r="D17" i="22" a="1"/>
  <c r="D17" i="22"/>
  <c r="D25" i="25" a="1"/>
  <c r="D25" i="25"/>
  <c r="D25" i="24" a="1"/>
  <c r="D25" i="24"/>
  <c r="D23" i="23" a="1"/>
  <c r="D23" i="23"/>
  <c r="M21" i="24" a="1"/>
  <c r="M21" i="24"/>
  <c r="M21" i="25" a="1"/>
  <c r="M21" i="25"/>
  <c r="G21" i="25" a="1"/>
  <c r="G21" i="25"/>
  <c r="G9" i="19" a="1"/>
  <c r="G9" i="19"/>
  <c r="D11" i="9" a="1"/>
  <c r="D11" i="9"/>
  <c r="G16" i="25" a="1"/>
  <c r="G16" i="25"/>
  <c r="P18" i="25" a="1"/>
  <c r="P18" i="25"/>
  <c r="D21" i="25" a="1"/>
  <c r="D21" i="25"/>
  <c r="G22" i="25" a="1"/>
  <c r="G22" i="25"/>
  <c r="D22" i="25" a="1"/>
  <c r="D22" i="25"/>
  <c r="D24" i="25" a="1"/>
  <c r="D24" i="25"/>
  <c r="D14" i="25" a="1"/>
  <c r="D14" i="25"/>
  <c r="D13" i="25" a="1"/>
  <c r="D13" i="25"/>
  <c r="G10" i="25" a="1"/>
  <c r="G10" i="25"/>
  <c r="D10" i="25" a="1"/>
  <c r="D10" i="25"/>
  <c r="G9" i="25" a="1"/>
  <c r="G9" i="25"/>
  <c r="D16" i="24" a="1"/>
  <c r="D16" i="24"/>
  <c r="P18" i="24" a="1"/>
  <c r="P18" i="24"/>
  <c r="G21" i="24" a="1"/>
  <c r="G21" i="24"/>
  <c r="D21" i="24" a="1"/>
  <c r="D21" i="24"/>
  <c r="G22" i="24" a="1"/>
  <c r="G22" i="24"/>
  <c r="D22" i="24" a="1"/>
  <c r="D22" i="24"/>
  <c r="M12" i="24" a="1"/>
  <c r="M12" i="24"/>
  <c r="J15" i="22" a="1"/>
  <c r="J15" i="22"/>
  <c r="G15" i="22" a="1"/>
  <c r="G15" i="22"/>
  <c r="J12" i="24" a="1"/>
  <c r="J12" i="24"/>
  <c r="D12" i="24" a="1"/>
  <c r="D12" i="24"/>
  <c r="M10" i="24" a="1"/>
  <c r="M10" i="24"/>
  <c r="J8" i="24" a="1"/>
  <c r="J8" i="24"/>
  <c r="G11" i="24" a="1"/>
  <c r="G11" i="24"/>
  <c r="G10" i="24" a="1"/>
  <c r="G10" i="24"/>
  <c r="D11" i="24" a="1"/>
  <c r="D11" i="24"/>
  <c r="D11" i="23" a="1"/>
  <c r="D11" i="23"/>
  <c r="J19" i="23" a="1"/>
  <c r="J19" i="23"/>
  <c r="G19" i="23" a="1"/>
  <c r="G19" i="23"/>
  <c r="D19" i="23" a="1"/>
  <c r="D19" i="23"/>
  <c r="M12" i="23" a="1"/>
  <c r="M12" i="23"/>
  <c r="M12" i="22" a="1"/>
  <c r="M12" i="22"/>
  <c r="J20" i="23" a="1"/>
  <c r="J20" i="23"/>
  <c r="D20" i="23" a="1"/>
  <c r="D20" i="23"/>
  <c r="G20" i="23" a="1"/>
  <c r="G20" i="23"/>
  <c r="D18" i="22" a="1"/>
  <c r="D18" i="22"/>
  <c r="G12" i="23" a="1"/>
  <c r="G12" i="23"/>
  <c r="D12" i="23" a="1"/>
  <c r="D12" i="23"/>
  <c r="G11" i="23" a="1"/>
  <c r="G11" i="23"/>
  <c r="J10" i="23" a="1"/>
  <c r="J10" i="23"/>
  <c r="G10" i="23" a="1"/>
  <c r="G10" i="23"/>
  <c r="J19" i="22" a="1"/>
  <c r="J19" i="22"/>
  <c r="G19" i="22" a="1"/>
  <c r="G19" i="22"/>
  <c r="D19" i="22" a="1"/>
  <c r="D19" i="22"/>
  <c r="J18" i="22" a="1"/>
  <c r="J18" i="22"/>
  <c r="G18" i="22" a="1"/>
  <c r="G18" i="22"/>
  <c r="J10" i="19" a="1"/>
  <c r="J10" i="19"/>
  <c r="G10" i="19" a="1"/>
  <c r="G10" i="19"/>
  <c r="G16" i="22" a="1"/>
  <c r="G16" i="22"/>
  <c r="D16" i="22" a="1"/>
  <c r="D16" i="22"/>
  <c r="J12" i="22" a="1"/>
  <c r="J12" i="22"/>
  <c r="G12" i="22" a="1"/>
  <c r="G12" i="22"/>
  <c r="D12" i="22" a="1"/>
  <c r="D12" i="22"/>
  <c r="G11" i="22" a="1"/>
  <c r="G11" i="22"/>
  <c r="D10" i="22" a="1"/>
  <c r="D10" i="22"/>
  <c r="J10" i="22" a="1"/>
  <c r="J10" i="22"/>
  <c r="G10" i="22" a="1"/>
  <c r="G10" i="22"/>
  <c r="S6" i="25" a="1"/>
  <c r="S6" i="25"/>
  <c r="S7" i="24" a="1"/>
  <c r="S7" i="24"/>
  <c r="G8" i="22" a="1"/>
  <c r="G8" i="22"/>
  <c r="D7" i="24" a="1"/>
  <c r="D7" i="24"/>
  <c r="M8" i="23" a="1"/>
  <c r="M8" i="23"/>
  <c r="M7" i="23" a="1"/>
  <c r="M7" i="23"/>
  <c r="D7" i="23" a="1"/>
  <c r="D7" i="23"/>
  <c r="M8" i="22" a="1"/>
  <c r="M8" i="22"/>
  <c r="D7" i="22" a="1"/>
  <c r="D7"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<sst xmlns="http://schemas.openxmlformats.org/spreadsheetml/2006/main" count="1012" uniqueCount="314">
  <si>
    <t>UW Green Building Standard Workbook</t>
  </si>
  <si>
    <t>Purpose: for tracking and reporting on GBS compliance</t>
  </si>
  <si>
    <t>EP status</t>
  </si>
  <si>
    <t xml:space="preserve">The tabs in this workbook are color coded to match the steps in the process below. </t>
  </si>
  <si>
    <t>2/14 - Have reviewed and edited top two categories in all Tiers</t>
  </si>
  <si>
    <t>1. How to use this workbook:</t>
  </si>
  <si>
    <t>2/19 - Step 3 - Tiers 4 and 3 are done (for now).  Tier 2b in progress.</t>
  </si>
  <si>
    <t>Project Formation</t>
  </si>
  <si>
    <t>Execution</t>
  </si>
  <si>
    <t>Project Initiation</t>
  </si>
  <si>
    <t>Project Development</t>
  </si>
  <si>
    <t>2. How to fill out the worksheets:</t>
  </si>
  <si>
    <t>Cells filled with grey are not applicable and do not need to be filled out.</t>
  </si>
  <si>
    <t>Cells requiring a yes or no answer have drop downs with "Y" and "N" choices.</t>
  </si>
  <si>
    <t xml:space="preserve"> Guidance for completing each open cell is in grey. </t>
  </si>
  <si>
    <t>Provide responses in cells that are white</t>
  </si>
  <si>
    <t>Based on the response provided in open cells, indicate status in the adjacent cells that have a drop down and formatting like this:</t>
  </si>
  <si>
    <t>On track</t>
  </si>
  <si>
    <t>Complies</t>
  </si>
  <si>
    <t xml:space="preserve">Still in development </t>
  </si>
  <si>
    <t>or this:</t>
  </si>
  <si>
    <t>Does not comply</t>
  </si>
  <si>
    <t>Off track</t>
  </si>
  <si>
    <t>If the project receives a variance for a GBS requirement, note this in the report and do not select a status for that requirement.</t>
  </si>
  <si>
    <t>Direct any questions about this workbook process and/or specific project eligibility to UW Sustainability at greenbuildings@uw.edu.</t>
  </si>
  <si>
    <t>3. Example of filled rows</t>
  </si>
  <si>
    <t>GBS Workbook Version Last Updated: 4/17/26</t>
  </si>
  <si>
    <t>CAP</t>
  </si>
  <si>
    <t>PHASE: Project Formation</t>
  </si>
  <si>
    <t>SUBPHASE: Project Initiation</t>
  </si>
  <si>
    <t>GBS Applicability</t>
  </si>
  <si>
    <t>Question</t>
  </si>
  <si>
    <t>Y/N</t>
  </si>
  <si>
    <t>If Yes</t>
  </si>
  <si>
    <t>If No</t>
  </si>
  <si>
    <t>Notes</t>
  </si>
  <si>
    <t>a</t>
  </si>
  <si>
    <t>Is this a capital project (see Notes)?</t>
  </si>
  <si>
    <t>Continue to question b.</t>
  </si>
  <si>
    <t>GBS is N/A, stop here.</t>
  </si>
  <si>
    <t>Exclude maintenance projects, "planning" projects where capital dollars are being used for planning (e.g. a MIMP) or studies, commissioning, "patch and paint,"  and equipment used by staff to do the job (e.g. safety radios).</t>
  </si>
  <si>
    <t>b</t>
  </si>
  <si>
    <t>Is the budget $1,000,000 or greater?</t>
  </si>
  <si>
    <t>Continue to question c.</t>
  </si>
  <si>
    <t>This is the Total Project Budget.</t>
  </si>
  <si>
    <t>c</t>
  </si>
  <si>
    <t>Is it in Washington State?</t>
  </si>
  <si>
    <t>Continue to question d.</t>
  </si>
  <si>
    <t>d</t>
  </si>
  <si>
    <t>Is it for a property that is owned and operated by the UW?</t>
  </si>
  <si>
    <t>Continue to question e.</t>
  </si>
  <si>
    <t>GBS not currently applicable, stop here.</t>
  </si>
  <si>
    <t>These project will have GBS requirements when Phase 2 is launched.</t>
  </si>
  <si>
    <t>e</t>
  </si>
  <si>
    <t>Did/will the project complete project formation after June 30, 2024?</t>
  </si>
  <si>
    <t>GBS v2 is applicable. Proceed to step 2.</t>
  </si>
  <si>
    <t xml:space="preserve">GBS v2 is not required. GBS v1 may apply. </t>
  </si>
  <si>
    <t xml:space="preserve">Projects required to do GBS v1 must work with UW Sustainability to agree on GBS v2 elements to incorporate into the project wherever possible. </t>
  </si>
  <si>
    <t>Tier Identification</t>
  </si>
  <si>
    <t xml:space="preserve">If No </t>
  </si>
  <si>
    <t>Is this project new construction or major renovation of a whole building or stand alone addition?</t>
  </si>
  <si>
    <t>Project is Tier 1, proceed to question 'g' and enter Tier 1 as the answer.</t>
  </si>
  <si>
    <t>Continue to question 'b'.</t>
  </si>
  <si>
    <t>Is the project upgrading or adding new mechanical, electrical, or plumbing equipment or systems that consume or influence consumption of energy or water (see Notes)?</t>
  </si>
  <si>
    <t>Continue to question 'c'.</t>
  </si>
  <si>
    <t>Continue to question 'f'.</t>
  </si>
  <si>
    <t>e.g. applies to fume hoods and elevators, but not to switch gear, applies to elevator modernization, but not door upgrades with LV controls. Applies to distribution or controls projects where options directly influence energy consumption.
Exclude low voltage technology and fire safety systems.</t>
  </si>
  <si>
    <t>Is there additional project scope on the building structure or finishes beyond direct impacts of the system upgrade?</t>
  </si>
  <si>
    <t>Project may be Tier 2, continue to question 'd' to distinguish between 2a and 2b.</t>
  </si>
  <si>
    <t>Project is Tier 3, proceed to question 'g' and enter Tier 3 as the answer.</t>
  </si>
  <si>
    <t>Is the total project budget greater than $20M and is the project eligible for LEED v4 Commercial Interiors certification?</t>
  </si>
  <si>
    <t>Project is Tier 2a, proceed to question 'g' and enter Tier 2a as the answer.</t>
  </si>
  <si>
    <t>Project may be Tier 2b continue to question 'e'.</t>
  </si>
  <si>
    <t>Is the project receiving State funding that requires LEED Silver certification?</t>
  </si>
  <si>
    <t>Project is Tier 2b with a State LEED Silver requirement, proceed to question 'g' and enter Tier 2b as the answer.</t>
  </si>
  <si>
    <t>Project may be Tier 2b continue to question 'f'.</t>
  </si>
  <si>
    <t>f</t>
  </si>
  <si>
    <t>Is the project comprised of any materials where the Carbon Leadership Forum has established embodied carbon baselines in its most current baseline report (see Notes)?</t>
  </si>
  <si>
    <t>Projects that said "Y" to question 'b', are Tier 2b, proceed to question 'g' and enter Tier 2b as the answer.
Projects that said "N" to question 'b' are Tier 4, proceed to question 'g' and enter Tier 4 as the answer.</t>
  </si>
  <si>
    <t>No applicable GBS requirements, stop here.</t>
  </si>
  <si>
    <t xml:space="preserve">- Refer to definitions of materials in CLF baseline report
- Where there are no applicable GBS requirements, the GBS is not applicable to the project.
-CLF reports at this link: https://carbonleadershipforum.org/resource-library/
</t>
  </si>
  <si>
    <t>g</t>
  </si>
  <si>
    <t>What Tier is the project? Answering the questions above will help you determine this; also see 'Definitions' below.</t>
  </si>
  <si>
    <t xml:space="preserve"> - Use tab Step 3 to report GBS progress throughout project
 - Use tab Step 4 to summarize GBS compliance at the end of the project
 - You may delete any Step 3 and Step 4 tabs that do not pertain to your Tier</t>
  </si>
  <si>
    <t>Direct any questions about specific project eligibility to UW Sustainability at greenbuildings@uw.edu.</t>
  </si>
  <si>
    <t>Tier Definitions</t>
  </si>
  <si>
    <t>Description</t>
  </si>
  <si>
    <t>Tier 1</t>
  </si>
  <si>
    <t>New construction and major renovation</t>
  </si>
  <si>
    <t>New ground up construction, major renovations of whole buildings and stand-alone additions.</t>
  </si>
  <si>
    <t>Tier 2a</t>
  </si>
  <si>
    <t xml:space="preserve">Partial building renovations </t>
  </si>
  <si>
    <t>Projects that include multiple system upgrades or renovations (HVAC, plumbing, lighting, finishes) and that have distinct, contiguous space eligible for LEED v4 certification.</t>
  </si>
  <si>
    <t>Tier 2b</t>
  </si>
  <si>
    <t>Interiors projects</t>
  </si>
  <si>
    <t>Projects that include multiple system upgrades or renovations (HVAC, plumbing, lighting, finishes). Scope may be distributed throughout a building, not eligible for LEED v4 certification.</t>
  </si>
  <si>
    <t>Tier 3</t>
  </si>
  <si>
    <t>System upgrades</t>
  </si>
  <si>
    <t>Projects that are upgrading or adding new mechanical, electrical, and plumbing equipment or systems that will consume or influence the University's consumption of energy or water and that do not include additional scope.</t>
  </si>
  <si>
    <t>Tier 4</t>
  </si>
  <si>
    <t>Non-energy projects</t>
  </si>
  <si>
    <t>Non-energy projects involving materials but limited or no systems.</t>
  </si>
  <si>
    <t>Tier 4 GBS Tracking and Reporting</t>
  </si>
  <si>
    <r>
      <rPr>
        <b/>
        <sz val="12"/>
        <rFont val="Aptos Narrow"/>
        <family val="2"/>
      </rPr>
      <t>Instructions:</t>
    </r>
    <r>
      <rPr>
        <sz val="12"/>
        <rFont val="Aptos Narrow"/>
        <family val="2"/>
      </rPr>
      <t xml:space="preserve"> Complete each column at the end of the corresponding Project Subphase of the project using the provided guidance. Add project specific responses in the Response column. Finish by selecting the appropriate 'Result' at the bottom of the  "On Track" column in that subphase. </t>
    </r>
    <r>
      <rPr>
        <b/>
        <sz val="12"/>
        <rFont val="Aptos Narrow"/>
        <family val="2"/>
      </rPr>
      <t>Contact UW Sustainability if there are Concerns or anything is "Off Track."</t>
    </r>
  </si>
  <si>
    <t>PHASE: Project Execution</t>
  </si>
  <si>
    <t>SUBPHASE: Project Development</t>
  </si>
  <si>
    <t xml:space="preserve">SUBPHASE: Early Design Milestone </t>
  </si>
  <si>
    <t>SUBPHASE: Close out</t>
  </si>
  <si>
    <t>Topic</t>
  </si>
  <si>
    <t>Requirement</t>
  </si>
  <si>
    <t>Applicable?</t>
  </si>
  <si>
    <t>Initial Project Approach</t>
  </si>
  <si>
    <t>Response</t>
  </si>
  <si>
    <t>On track?</t>
  </si>
  <si>
    <t xml:space="preserve">Confirm Project Approach </t>
  </si>
  <si>
    <t>Report Project Results</t>
  </si>
  <si>
    <t>Completed?</t>
  </si>
  <si>
    <t xml:space="preserve">Required documentation </t>
  </si>
  <si>
    <t>PROCESS/INSTRUCTIONS </t>
  </si>
  <si>
    <r>
      <t xml:space="preserve">Follow UW GBS Process per Process Map and Green Building Standard - </t>
    </r>
    <r>
      <rPr>
        <b/>
        <sz val="11"/>
        <rFont val="Aptos Narrow"/>
        <family val="2"/>
        <scheme val="minor"/>
      </rPr>
      <t>applicable to all Tier 4 projects</t>
    </r>
    <r>
      <rPr>
        <sz val="11"/>
        <rFont val="Aptos Narrow"/>
        <family val="2"/>
        <scheme val="minor"/>
      </rPr>
      <t>.</t>
    </r>
  </si>
  <si>
    <t>Y</t>
  </si>
  <si>
    <r>
      <rPr>
        <b/>
        <sz val="11"/>
        <color theme="1"/>
        <rFont val="Aptos Narrow"/>
        <family val="2"/>
        <scheme val="minor"/>
      </rPr>
      <t>INSTRUCTIONS:</t>
    </r>
    <r>
      <rPr>
        <sz val="11"/>
        <color theme="1"/>
        <rFont val="Aptos Narrow"/>
        <family val="2"/>
        <scheme val="minor"/>
      </rPr>
      <t xml:space="preserve">
- Complete these columns at the end of project formation.</t>
    </r>
  </si>
  <si>
    <r>
      <rPr>
        <b/>
        <sz val="11"/>
        <color theme="1"/>
        <rFont val="Aptos Narrow"/>
        <family val="2"/>
        <scheme val="minor"/>
      </rPr>
      <t>INSTRUCTIONS:</t>
    </r>
    <r>
      <rPr>
        <sz val="11"/>
        <color theme="1"/>
        <rFont val="Aptos Narrow"/>
        <family val="2"/>
        <scheme val="minor"/>
      </rPr>
      <t xml:space="preserve">
- Complete these columns at an early-design milestone.
</t>
    </r>
    <r>
      <rPr>
        <sz val="11"/>
        <rFont val="Aptos Narrow"/>
        <family val="2"/>
        <scheme val="minor"/>
      </rPr>
      <t xml:space="preserve">
</t>
    </r>
  </si>
  <si>
    <r>
      <rPr>
        <b/>
        <sz val="11"/>
        <color theme="1"/>
        <rFont val="Aptos Narrow"/>
        <family val="2"/>
        <scheme val="minor"/>
      </rPr>
      <t>INSTRUCTIONS</t>
    </r>
    <r>
      <rPr>
        <sz val="11"/>
        <color theme="1"/>
        <rFont val="Aptos Narrow"/>
        <family val="2"/>
        <scheme val="minor"/>
      </rPr>
      <t xml:space="preserve">:
- Complete these columns at the end of the project.
- Submit final workbook and the required documentation to greenbuildings@uw.edu at the end of the project. </t>
    </r>
  </si>
  <si>
    <t>DESIGN STANDARDS </t>
  </si>
  <si>
    <r>
      <t xml:space="preserve">Comply with the UW Facility Design Standard and/or applicable similar standards for other campuses and departments - </t>
    </r>
    <r>
      <rPr>
        <b/>
        <sz val="11"/>
        <rFont val="Aptos Narrow"/>
        <family val="2"/>
        <scheme val="minor"/>
      </rPr>
      <t>applicable to all Tier 4 projects</t>
    </r>
    <r>
      <rPr>
        <sz val="11"/>
        <rFont val="Aptos Narrow"/>
        <family val="2"/>
        <scheme val="minor"/>
      </rPr>
      <t>.</t>
    </r>
  </si>
  <si>
    <t>Track any variances from UW standards separately.</t>
  </si>
  <si>
    <t>N/A</t>
  </si>
  <si>
    <t>EMBODIED CARBON </t>
  </si>
  <si>
    <r>
      <t>Product embodied carbon limits - For all materials used on the project and listed in the Carbon Leadership Forum’s Material Baselines Report, select products that do not exceed the specified amount of kgCO</t>
    </r>
    <r>
      <rPr>
        <vertAlign val="subscript"/>
        <sz val="11"/>
        <color rgb="FF000000"/>
        <rFont val="Aptos Narrow"/>
        <family val="2"/>
        <scheme val="minor"/>
      </rPr>
      <t>2</t>
    </r>
    <r>
      <rPr>
        <sz val="11"/>
        <color rgb="FF000000"/>
        <rFont val="Aptos Narrow"/>
        <family val="2"/>
        <scheme val="minor"/>
      </rPr>
      <t xml:space="preserve">e per declared unit - </t>
    </r>
    <r>
      <rPr>
        <b/>
        <sz val="11"/>
        <color rgb="FF000000"/>
        <rFont val="Aptos Narrow"/>
        <family val="2"/>
        <scheme val="minor"/>
      </rPr>
      <t>applicable to all Tier 4 projects.</t>
    </r>
  </si>
  <si>
    <t xml:space="preserve">Indicate the applicable CLF Material Baselines report year. List likely applicable materials in the project.  </t>
  </si>
  <si>
    <t>List confirmed applicable materials and the kgCO2e per declared unit  limit.</t>
  </si>
  <si>
    <t>List applicable materials used on the project and the kgCO2e per declared unit .</t>
  </si>
  <si>
    <t>Compiled EPDs.</t>
  </si>
  <si>
    <t>HEALTH AND WELL-BEING </t>
  </si>
  <si>
    <t>Are there opportunities to include features and materials that support health and well-being in this project?</t>
  </si>
  <si>
    <t>No additional documentation required.</t>
  </si>
  <si>
    <t>EQUITY</t>
  </si>
  <si>
    <t>Are there opportunities to include features and materials that support equity in this project?</t>
  </si>
  <si>
    <t>Project Development Result</t>
  </si>
  <si>
    <t>Early Design Milestone Result</t>
  </si>
  <si>
    <t>Close out Result</t>
  </si>
  <si>
    <t>All Yes (green)</t>
  </si>
  <si>
    <t>Yes (green) and In Progress or Concerns (yellow)</t>
  </si>
  <si>
    <t>Any No (red)</t>
  </si>
  <si>
    <t xml:space="preserve"> </t>
  </si>
  <si>
    <t>Tier 3 GBS Tracking and Reporting</t>
  </si>
  <si>
    <t>Complete?</t>
  </si>
  <si>
    <r>
      <t xml:space="preserve">Follow UW GBS Process per Process Map and Green Building Standard -  </t>
    </r>
    <r>
      <rPr>
        <b/>
        <sz val="11"/>
        <rFont val="Aptos Narrow"/>
        <family val="2"/>
        <scheme val="minor"/>
      </rPr>
      <t>applicable to all Tier 3 projects.</t>
    </r>
  </si>
  <si>
    <r>
      <rPr>
        <b/>
        <sz val="11"/>
        <color theme="1"/>
        <rFont val="Aptos Narrow"/>
        <family val="2"/>
        <scheme val="minor"/>
      </rPr>
      <t>INSTRUCTIONS:</t>
    </r>
    <r>
      <rPr>
        <sz val="11"/>
        <color theme="1"/>
        <rFont val="Aptos Narrow"/>
        <family val="2"/>
        <scheme val="minor"/>
      </rPr>
      <t xml:space="preserve">
- Complete these columns at the end of project formation.</t>
    </r>
    <r>
      <rPr>
        <sz val="11"/>
        <rFont val="Aptos Narrow"/>
        <family val="2"/>
        <scheme val="minor"/>
      </rPr>
      <t xml:space="preserve">
</t>
    </r>
  </si>
  <si>
    <r>
      <rPr>
        <b/>
        <sz val="11"/>
        <color theme="1"/>
        <rFont val="Aptos Narrow"/>
        <family val="2"/>
        <scheme val="minor"/>
      </rPr>
      <t>INSTRUCTIONS:</t>
    </r>
    <r>
      <rPr>
        <sz val="11"/>
        <color theme="1"/>
        <rFont val="Aptos Narrow"/>
        <family val="2"/>
        <scheme val="minor"/>
      </rPr>
      <t xml:space="preserve">
- Complete these columns at an early-design milestone.</t>
    </r>
  </si>
  <si>
    <r>
      <rPr>
        <b/>
        <sz val="11"/>
        <color theme="1"/>
        <rFont val="Aptos Narrow"/>
        <family val="2"/>
        <scheme val="minor"/>
      </rPr>
      <t>INSTRUCTIONS</t>
    </r>
    <r>
      <rPr>
        <sz val="11"/>
        <color theme="1"/>
        <rFont val="Aptos Narrow"/>
        <family val="2"/>
        <scheme val="minor"/>
      </rPr>
      <t xml:space="preserve">:
- Complete these columns at the end of the project.
- Complete Step 4 - Project Summary worksheet tab in this workbook.
- Submit final workbook and the required documentation to greenbuildings@uw.edu at the end of the project. 
</t>
    </r>
  </si>
  <si>
    <t>LIFE CYCLE COST ANALYSIS</t>
  </si>
  <si>
    <t>UW LCCA requirements  - does project meet definition of major or minor project in the UW LCCA Requirements?</t>
  </si>
  <si>
    <t>State ELCCA - Does the state funding require ELCCA on this project?</t>
  </si>
  <si>
    <r>
      <t>Comply with the UW Facility Design Standard and/or applicable similar standards for other campuses and departments -</t>
    </r>
    <r>
      <rPr>
        <b/>
        <sz val="11"/>
        <rFont val="Aptos Narrow"/>
        <family val="2"/>
        <scheme val="minor"/>
      </rPr>
      <t xml:space="preserve"> applicable to all Tier 3 projects</t>
    </r>
    <r>
      <rPr>
        <sz val="11"/>
        <rFont val="Aptos Narrow"/>
        <family val="2"/>
        <scheme val="minor"/>
      </rPr>
      <t>.</t>
    </r>
  </si>
  <si>
    <t>Track any variances from UW standards separately</t>
  </si>
  <si>
    <t>No documentation required.</t>
  </si>
  <si>
    <t>ENERGY &amp; CLIMATE</t>
  </si>
  <si>
    <t>No fossil fuels - Are there existing fossil fuels uses in the project or unique needs that require adding fossil fueled equipment?</t>
  </si>
  <si>
    <t>Connect to district energy systems - Applicable if district heating and/or cooling is available for the project but it is not currently connected and the project scope involves connecting a building to an energy source.</t>
  </si>
  <si>
    <t>Energy conservation measures - Are there opportunities to use different or more efficient systems or equipment or otherwise save energy on the project (ECMs)?  </t>
  </si>
  <si>
    <t>Energy Use Intensity (EUI) Targets (EUIt):  Does the project include substantial modification to the mechanical and electrical systems, meeting the definition for minor renovation in the UW LCCA requirements?  </t>
  </si>
  <si>
    <t>Is the project located in Seattle and not connecting to the district energy system?  </t>
  </si>
  <si>
    <t>WATER </t>
  </si>
  <si>
    <t>Fixture, appliance, and equipment efficiency - does project have water consuming components with efficiency standards in the GBS or other University standards?</t>
  </si>
  <si>
    <t>Supporting low-flow fixtures - is the project upgrading plumbing and/or replacing drainlines?</t>
  </si>
  <si>
    <t>Embodied carbon reporting requirements are not applicable to Tier 3 projects.
Project teams are encouraged to investigate the latest information available on embodied carbon in systems and equipment and consider how to reduce embodied carbon. 
Answer yes, "Y", if opportunities to reduce embodied carbon are available.</t>
  </si>
  <si>
    <t>Tier 2b GBS Tracking and Reporting</t>
  </si>
  <si>
    <t xml:space="preserve">SUBPHASE: Project Development </t>
  </si>
  <si>
    <r>
      <t>Follow UW GBS Process per Process Map and Green Building Standard -</t>
    </r>
    <r>
      <rPr>
        <b/>
        <sz val="11"/>
        <rFont val="Aptos Narrow"/>
        <family val="2"/>
      </rPr>
      <t xml:space="preserve"> applicable to all Tier 2b projects.</t>
    </r>
  </si>
  <si>
    <r>
      <rPr>
        <b/>
        <sz val="11"/>
        <color theme="1"/>
        <rFont val="Aptos Narrow"/>
        <family val="2"/>
        <scheme val="minor"/>
      </rPr>
      <t>INSTRUCTIONS:</t>
    </r>
    <r>
      <rPr>
        <sz val="11"/>
        <color theme="1"/>
        <rFont val="Aptos Narrow"/>
        <family val="2"/>
        <scheme val="minor"/>
      </rPr>
      <t xml:space="preserve">
- Complete these columns at an early-design milestone.</t>
    </r>
    <r>
      <rPr>
        <sz val="11"/>
        <rFont val="Aptos Narrow"/>
        <family val="2"/>
        <scheme val="minor"/>
      </rPr>
      <t xml:space="preserve">
</t>
    </r>
  </si>
  <si>
    <r>
      <rPr>
        <b/>
        <sz val="11"/>
        <color theme="1"/>
        <rFont val="Aptos Narrow"/>
        <family val="2"/>
        <scheme val="minor"/>
      </rPr>
      <t>INSTRUCTIONS</t>
    </r>
    <r>
      <rPr>
        <sz val="11"/>
        <color theme="1"/>
        <rFont val="Aptos Narrow"/>
        <family val="2"/>
        <scheme val="minor"/>
      </rPr>
      <t xml:space="preserve">:
- Within 90 days of substantial completion complete these columns.
- Complete Step 4 - Project Summary worksheet tab in this workbook.
- Submit final workbook and required documentation to greenbuildings@uw.edu within 90 days of substantial completion. 
</t>
    </r>
  </si>
  <si>
    <r>
      <t>Comply with the UW Facility Design Standard and/or applicable similar standards for other campuses and departments.</t>
    </r>
    <r>
      <rPr>
        <b/>
        <sz val="11"/>
        <rFont val="Aptos Narrow"/>
        <family val="2"/>
      </rPr>
      <t xml:space="preserve"> Applicable to all Tier 2b projects</t>
    </r>
    <r>
      <rPr>
        <sz val="11"/>
        <rFont val="Aptos Narrow"/>
        <family val="2"/>
      </rPr>
      <t xml:space="preserve">. </t>
    </r>
  </si>
  <si>
    <t>Track any variances related to the GBS in variance log</t>
  </si>
  <si>
    <t>Confirm all related variances closed out</t>
  </si>
  <si>
    <t>Water efficiency target - Achieve the required % reduction from LEED ID+C v4 baseline unless existing plumbing will not support lower flow.</t>
  </si>
  <si>
    <t xml:space="preserve">Indoor Water Use Reduction calculator. </t>
  </si>
  <si>
    <r>
      <t>Product embodied carbon limits -  For all materials used on the project and listed in the Carbon Leadership Forum’s Material Baselines Report, select products that do not exceed the specified amount of kgCO</t>
    </r>
    <r>
      <rPr>
        <vertAlign val="subscript"/>
        <sz val="11"/>
        <rFont val="Aptos Narrow"/>
        <family val="2"/>
        <scheme val="minor"/>
      </rPr>
      <t>2</t>
    </r>
    <r>
      <rPr>
        <sz val="11"/>
        <rFont val="Aptos Narrow"/>
        <family val="2"/>
        <scheme val="minor"/>
      </rPr>
      <t xml:space="preserve">e per declared unit. </t>
    </r>
    <r>
      <rPr>
        <b/>
        <sz val="11"/>
        <rFont val="Aptos Narrow"/>
        <family val="2"/>
        <scheme val="minor"/>
      </rPr>
      <t>Applicable to all Tier 2b projects</t>
    </r>
    <r>
      <rPr>
        <sz val="11"/>
        <rFont val="Aptos Narrow"/>
        <family val="2"/>
        <scheme val="minor"/>
      </rPr>
      <t>.</t>
    </r>
  </si>
  <si>
    <t>RATING SYSTEM</t>
  </si>
  <si>
    <r>
      <t xml:space="preserve">Pilot at least one Fitwel v3 credit that addresses resiliency, ecology, experience of place, health and well-being, or diversity, equity, and inclusion and is appropriate for the project. </t>
    </r>
    <r>
      <rPr>
        <b/>
        <sz val="11"/>
        <rFont val="Aptos Narrow"/>
        <family val="2"/>
      </rPr>
      <t xml:space="preserve">Applicable to all Tier 2b projects.  </t>
    </r>
  </si>
  <si>
    <t>List Fitwel v3 credits under evaluation.</t>
  </si>
  <si>
    <t>Confirm Fitwel v3 credit planned to pilot.</t>
  </si>
  <si>
    <t xml:space="preserve">Indicate the Fitwel credit pursued. List any lessons learned from piloting credit. </t>
  </si>
  <si>
    <t>Fitwel v3 credit documentation.</t>
  </si>
  <si>
    <t>ECOLOGY</t>
  </si>
  <si>
    <t>UW Bird-Friendly Design Guidelines - does this project include alterations to the building envelope?</t>
  </si>
  <si>
    <t xml:space="preserve">Showers and changing facilities - Is there an opportunity for this project to add or improve showers and changing facilities for staff  or to include other features and materials that support health and well-being in this project? </t>
  </si>
  <si>
    <r>
      <t xml:space="preserve">Projects are encouraged to create a </t>
    </r>
    <r>
      <rPr>
        <b/>
        <sz val="11"/>
        <rFont val="Aptos Narrow"/>
        <family val="2"/>
      </rPr>
      <t>Healthy Materials Plan</t>
    </r>
    <r>
      <rPr>
        <sz val="11"/>
        <rFont val="Aptos Narrow"/>
        <family val="2"/>
      </rPr>
      <t xml:space="preserve"> that identifies material ingredients to be avoided as much as possible on the project and how they will be specififed and tracked. This is applicable to all Tier 1 projects, but optional to pursue.  </t>
    </r>
  </si>
  <si>
    <t xml:space="preserve">Describe opportunities for using healthier materials or reducing chemicals of concern for user groups of the project. </t>
  </si>
  <si>
    <t xml:space="preserve">Define healthy materials goals for project. 
Confirm if a Healthy Materials Plan will be created for project. If so, confirm how healthy material options will be specified and tracked during design and construction. </t>
  </si>
  <si>
    <t xml:space="preserve">Confirm how Healthy Materials Plan was tracked during construction (if applicable). </t>
  </si>
  <si>
    <t>Healthy Materials Plan (if applicable).</t>
  </si>
  <si>
    <t>Lactation facilities - Is there an opportunity for this project to add or improve lactation facilities for staff  or to include other features that support equity on this project.</t>
  </si>
  <si>
    <t>UW Gender Inclusive Restroom Design Guidance - are restrooms being added or improved as part of this project?</t>
  </si>
  <si>
    <t>Tier 2a GBS Tracking and Reporting</t>
  </si>
  <si>
    <t xml:space="preserve">SUBPHASE: Project Definition </t>
  </si>
  <si>
    <t>SUBPHASE: Early Design Milestone</t>
  </si>
  <si>
    <t>SUBPHASE: Post 100% Design Milestone</t>
  </si>
  <si>
    <t xml:space="preserve">Update on Project Approach </t>
  </si>
  <si>
    <r>
      <t xml:space="preserve">Follow UW GBS Process per Process Map and Green Building Standard - </t>
    </r>
    <r>
      <rPr>
        <b/>
        <sz val="11"/>
        <rFont val="Aptos Narrow"/>
        <family val="2"/>
        <scheme val="minor"/>
      </rPr>
      <t>applicable to all Tier 2a projects.</t>
    </r>
  </si>
  <si>
    <r>
      <rPr>
        <b/>
        <sz val="11"/>
        <color theme="1"/>
        <rFont val="Aptos Narrow"/>
        <family val="2"/>
        <scheme val="minor"/>
      </rPr>
      <t>INSTRUCTIONS:</t>
    </r>
    <r>
      <rPr>
        <sz val="11"/>
        <color theme="1"/>
        <rFont val="Aptos Narrow"/>
        <family val="2"/>
        <scheme val="minor"/>
      </rPr>
      <t xml:space="preserve">
- Complete these columns at the end of project definition.
</t>
    </r>
  </si>
  <si>
    <r>
      <rPr>
        <b/>
        <sz val="11"/>
        <color theme="1"/>
        <rFont val="Aptos Narrow"/>
        <family val="2"/>
        <scheme val="minor"/>
      </rPr>
      <t>INSTRUCTIONS:</t>
    </r>
    <r>
      <rPr>
        <sz val="11"/>
        <color theme="1"/>
        <rFont val="Aptos Narrow"/>
        <family val="2"/>
        <scheme val="minor"/>
      </rPr>
      <t xml:space="preserve">
- Complete these columns at an early-design milestone.
</t>
    </r>
  </si>
  <si>
    <r>
      <rPr>
        <b/>
        <sz val="11"/>
        <color theme="1"/>
        <rFont val="Aptos Narrow"/>
        <family val="2"/>
        <scheme val="minor"/>
      </rPr>
      <t>INSTRUCTIONS:</t>
    </r>
    <r>
      <rPr>
        <sz val="11"/>
        <color theme="1"/>
        <rFont val="Aptos Narrow"/>
        <family val="2"/>
        <scheme val="minor"/>
      </rPr>
      <t xml:space="preserve">
- Within 90 days of 100% design complete these columns.     </t>
    </r>
  </si>
  <si>
    <r>
      <t xml:space="preserve">Comply with the UW Facility Design Standard and/or applicable similar standards for other campuses and departments - </t>
    </r>
    <r>
      <rPr>
        <b/>
        <sz val="11"/>
        <rFont val="Aptos Narrow"/>
        <family val="2"/>
        <scheme val="minor"/>
      </rPr>
      <t>applicable to all Tier 2a projects.</t>
    </r>
  </si>
  <si>
    <t>Fixture, appliance, and equipment efficiency - does project have water consuming components with efficiency standards in the GBS?</t>
  </si>
  <si>
    <r>
      <t>Product embodied carbon limits -  For all materials used on the project and listed in the Carbon Leadership Forum’s Material Baselines Report, select products that do not exceed the specified amount of kgCO</t>
    </r>
    <r>
      <rPr>
        <vertAlign val="subscript"/>
        <sz val="11"/>
        <rFont val="Aptos Narrow"/>
        <family val="2"/>
        <scheme val="minor"/>
      </rPr>
      <t>2</t>
    </r>
    <r>
      <rPr>
        <sz val="11"/>
        <rFont val="Aptos Narrow"/>
        <family val="2"/>
        <scheme val="minor"/>
      </rPr>
      <t xml:space="preserve">e per declared unit. </t>
    </r>
    <r>
      <rPr>
        <b/>
        <sz val="11"/>
        <rFont val="Aptos Narrow"/>
        <family val="2"/>
        <scheme val="minor"/>
      </rPr>
      <t>Applicable to all Tier 2a projects.</t>
    </r>
  </si>
  <si>
    <t>Update list of likely applicable materials in the project and the kgCO2e per declared unit  limit.</t>
  </si>
  <si>
    <t xml:space="preserve">Confirm low-GWP materials requirements and the kgCO2e per declared unit  limit is in the specifications. </t>
  </si>
  <si>
    <t>List applicable materials used on the project and the actual kgCO2e per declared unit .</t>
  </si>
  <si>
    <t>Compiled EPDs and EPD summary report from EC3.</t>
  </si>
  <si>
    <r>
      <t xml:space="preserve">At the end of the project, report as-built embodied carbon of actual new construction materials using the EC3 tool and following the LEED pilot credit for Procurement of Low-Carbon Construction Materials (MRpc132).  </t>
    </r>
    <r>
      <rPr>
        <b/>
        <sz val="11"/>
        <rFont val="Aptos Narrow"/>
        <family val="2"/>
        <scheme val="minor"/>
      </rPr>
      <t>Applicable to all Tier 2a projects.</t>
    </r>
  </si>
  <si>
    <t>EC3 report showing baseline and actual embodied carbon footprint  of new materials used on the project.
If the project pursues Procurement of Low-Carbon Construction Materials (MPpc132) LEED credit documentation suffices for documentation, include A4 in EC3.</t>
  </si>
  <si>
    <r>
      <t xml:space="preserve">Target LEED CI Gold and earn required credits in the UW LEED CI scorecard, including one innovation or pilot credit from the preferred list. </t>
    </r>
    <r>
      <rPr>
        <b/>
        <sz val="11"/>
        <rFont val="Aptos Narrow"/>
        <family val="2"/>
        <scheme val="minor"/>
      </rPr>
      <t>Applicable to all Tier 2a projects.</t>
    </r>
  </si>
  <si>
    <t>Provide  LEED scoring here.
Indicate the On-Track Status as follows:
Yes = total of "Yes" points exceeds 60
In Progress = total of "Yes" and "Likely" points exceeds 60 points
Off track = total of "Yes" and "Likely" points is less than 60 points</t>
  </si>
  <si>
    <t xml:space="preserve">Provide updated LEED scoring here.
Indicate the On-Track Status as follows:
Yes = total of "Yes" points exceeds 60 points
In Progress = total of "Yes" and "Likely"  exceeds 60 points
Off track = total of "Yes" and "Likely" points is less than 60 points
Describe any exceptions to individual required LEED credits that may be unachievable due to project constraints outside of the project team's ability to influence. If applicable, save supporting documentation to provide with GBS documentation at closeout. 
</t>
  </si>
  <si>
    <t xml:space="preserve">Provide updated LEED scoring here.
Indicate the On-Track Status as follows:
Yes = total of "Yes" points exceeds 60 points
In Progress = total of "Yes" and "Likely" points  exceeds 60 points
Off track = total of "Yes" and "Likely" points is less than 60 points
</t>
  </si>
  <si>
    <t xml:space="preserve">Provide updated LEED scoring here.
Indicate the On-Track Status as follows:
Yes = total of "Yes" points exceeds 60 points
In Progress = total of "Yes" and "Likely" points is  exceeds 60 points
Off track = total of "Yes" and "Likely" points is less than 60 points
</t>
  </si>
  <si>
    <t>Indicate final LEED scoring and certification level here.</t>
  </si>
  <si>
    <t>Final LEED Scorecard.
Full LEED Documentation into Google Drive per UW Closeout Instructions.
If any UW required credits not pursued, provide backup documentation if applicable</t>
  </si>
  <si>
    <r>
      <t xml:space="preserve">Pilot at least one Fitwel v3 credit that addresses resiliency, ecology, experience of place, health and well-being, or diversity, equity, and inclusion and is appropriate for the project. </t>
    </r>
    <r>
      <rPr>
        <b/>
        <sz val="11"/>
        <rFont val="Aptos Narrow"/>
        <family val="2"/>
      </rPr>
      <t>Applicable to all Tier 2a projects</t>
    </r>
    <r>
      <rPr>
        <sz val="11"/>
        <rFont val="Aptos Narrow"/>
        <family val="2"/>
      </rPr>
      <t xml:space="preserve">.  </t>
    </r>
  </si>
  <si>
    <t xml:space="preserve">Define healthy materials goals for project. </t>
  </si>
  <si>
    <t xml:space="preserve">Confirm if a Healthy Materials Plan will be created for project. If so, confirm how healthy material options will be specified and tracked during design and construction. </t>
  </si>
  <si>
    <t>UW Gender Inclusive Restroom Design Guidelines - are restrooms being added or improved as part of this project?</t>
  </si>
  <si>
    <t>Project Definition Milestone Result</t>
  </si>
  <si>
    <t>Post Design Milestone Result</t>
  </si>
  <si>
    <t>Tier 1 GBS Tracking and Reporting</t>
  </si>
  <si>
    <r>
      <t xml:space="preserve">Follow UW GBS Process per Process Map and Green Building Standard </t>
    </r>
    <r>
      <rPr>
        <b/>
        <sz val="11"/>
        <rFont val="Aptos Narrow"/>
        <family val="2"/>
        <scheme val="minor"/>
      </rPr>
      <t>- applicable to all Tier 1 projects</t>
    </r>
    <r>
      <rPr>
        <sz val="11"/>
        <rFont val="Aptos Narrow"/>
        <family val="2"/>
        <scheme val="minor"/>
      </rPr>
      <t>.</t>
    </r>
  </si>
  <si>
    <r>
      <rPr>
        <b/>
        <sz val="11"/>
        <color theme="1"/>
        <rFont val="Aptos Narrow"/>
        <family val="2"/>
        <scheme val="minor"/>
      </rPr>
      <t>INSTRUCTIONS:</t>
    </r>
    <r>
      <rPr>
        <sz val="11"/>
        <color theme="1"/>
        <rFont val="Aptos Narrow"/>
        <family val="2"/>
        <scheme val="minor"/>
      </rPr>
      <t xml:space="preserve">
- Complete these columns at the end of project formation.
</t>
    </r>
    <r>
      <rPr>
        <sz val="11"/>
        <rFont val="Aptos Narrow"/>
        <family val="2"/>
        <scheme val="minor"/>
      </rPr>
      <t xml:space="preserve">
</t>
    </r>
  </si>
  <si>
    <r>
      <rPr>
        <b/>
        <sz val="11"/>
        <color theme="1"/>
        <rFont val="Aptos Narrow"/>
        <family val="2"/>
        <scheme val="minor"/>
      </rPr>
      <t>INSTRUCTIONS:</t>
    </r>
    <r>
      <rPr>
        <sz val="11"/>
        <color theme="1"/>
        <rFont val="Aptos Narrow"/>
        <family val="2"/>
        <scheme val="minor"/>
      </rPr>
      <t xml:space="preserve">
- Within 90 days of 100% design complete these columns.     
</t>
    </r>
  </si>
  <si>
    <r>
      <rPr>
        <b/>
        <sz val="11"/>
        <color theme="1"/>
        <rFont val="Aptos Narrow"/>
        <family val="2"/>
        <scheme val="minor"/>
      </rPr>
      <t>INSTRUCTIONS</t>
    </r>
    <r>
      <rPr>
        <sz val="11"/>
        <color theme="1"/>
        <rFont val="Aptos Narrow"/>
        <family val="2"/>
        <scheme val="minor"/>
      </rPr>
      <t xml:space="preserve">:
- Within 90 days of substantial completion complete these columns.
- Complete Step 4 - Project Summary worksheet tab in this workbook.
- Submit final workbook and required documentation to greenbuildings@uw.edu within 90 days of substantial completion. 
</t>
    </r>
  </si>
  <si>
    <t>Apply UW LCCA requirements   </t>
  </si>
  <si>
    <t xml:space="preserve">State ELCCA </t>
  </si>
  <si>
    <r>
      <t>Comply with the UW Facility Design Standard and/or applicable similar standards for other campuses and departments.</t>
    </r>
    <r>
      <rPr>
        <b/>
        <sz val="11"/>
        <rFont val="Aptos Narrow"/>
        <family val="2"/>
        <scheme val="minor"/>
      </rPr>
      <t xml:space="preserve"> Applicable to all Tier 1 projects.</t>
    </r>
  </si>
  <si>
    <r>
      <t xml:space="preserve">Energy Use Intensity (EUI) targets (EUIt): Design the building to perform better than the Washington State Clean Buildings Performance Standard (CBPS) EUIt for the building type and activities.   </t>
    </r>
    <r>
      <rPr>
        <b/>
        <sz val="11"/>
        <rFont val="Aptos Narrow"/>
        <family val="2"/>
        <scheme val="minor"/>
      </rPr>
      <t>Applicable to all Tier 1 projects.</t>
    </r>
  </si>
  <si>
    <t>Water efficiency target - Achieve the required % reduction from LEED BD+C v4 baseline unless existing plumbing will not support lower flow.</t>
  </si>
  <si>
    <r>
      <t>Product embodied carbon limits: For all materials used on the project and listed in the Carbon Leadership Forum’s Material Baselines Report, select products that do not exceed the specified amount of kgCO</t>
    </r>
    <r>
      <rPr>
        <vertAlign val="subscript"/>
        <sz val="11"/>
        <rFont val="Aptos Narrow"/>
        <family val="2"/>
        <scheme val="minor"/>
      </rPr>
      <t>2</t>
    </r>
    <r>
      <rPr>
        <sz val="11"/>
        <rFont val="Aptos Narrow"/>
        <family val="2"/>
        <scheme val="minor"/>
      </rPr>
      <t>e per declared unit. </t>
    </r>
    <r>
      <rPr>
        <b/>
        <sz val="11"/>
        <rFont val="Aptos Narrow"/>
        <family val="2"/>
        <scheme val="minor"/>
      </rPr>
      <t> Applicable to all Tier 1 projects.</t>
    </r>
  </si>
  <si>
    <r>
      <t>Identify strategies to reduce the embodied carbon of the project and perform calculations to set a project-specific as-designed total embodied carbon target.  Do not exceed the total embodied carbon limit of 500 kgCO2e/m</t>
    </r>
    <r>
      <rPr>
        <vertAlign val="superscript"/>
        <sz val="11"/>
        <color rgb="FF000000"/>
        <rFont val="Aptos Narrow"/>
        <family val="2"/>
      </rPr>
      <t>2</t>
    </r>
    <r>
      <rPr>
        <sz val="11"/>
        <color rgb="FF000000"/>
        <rFont val="Aptos Narrow"/>
        <family val="2"/>
      </rPr>
      <t xml:space="preserve">. </t>
    </r>
    <r>
      <rPr>
        <b/>
        <sz val="11"/>
        <color rgb="FF000000"/>
        <rFont val="Aptos Narrow"/>
        <family val="2"/>
      </rPr>
      <t xml:space="preserve"> Applicable to all Tier 1 projects.</t>
    </r>
  </si>
  <si>
    <t xml:space="preserve">Output report from the LCA for the as-designed total embodied carbon. 
If project pursues LEED credit for Whole Building Life Cycle Assessment, LEED credit documentation compiled by UW LEED Admin suffices for documentation.
</t>
  </si>
  <si>
    <t xml:space="preserve">Is this project a major renovation of an existing building?  If so, estimate the embodied carbon impact of the materials required to build a new, similar building using EC3 and the LEED pilot credit (MRpc132) methodology. </t>
  </si>
  <si>
    <t>EC3 report with total embodied carbon footprint of a new, similar building.</t>
  </si>
  <si>
    <r>
      <t xml:space="preserve">At the end of the project, report as-built embodied carbon of actual new construction materials using the EC3 tool and following the LEED pilot credit for Procurement of Low-Carbon Construction Materials (MRpc132).  </t>
    </r>
    <r>
      <rPr>
        <b/>
        <sz val="11"/>
        <rFont val="Aptos Narrow"/>
        <family val="2"/>
        <scheme val="minor"/>
      </rPr>
      <t>Applicable to all Tier 1 projects.</t>
    </r>
  </si>
  <si>
    <r>
      <t xml:space="preserve"> Earn LEED v4 NC Gold certification including required credits in the UW LEED scorecard, and one innovation or pilot credit from the preferred list.   </t>
    </r>
    <r>
      <rPr>
        <b/>
        <sz val="11"/>
        <rFont val="Aptos Narrow"/>
        <family val="2"/>
        <scheme val="minor"/>
      </rPr>
      <t>Applicable to all Tier 1 projects.</t>
    </r>
  </si>
  <si>
    <t>Provide LEED scoring here.
Indicate the On-Track Status as follows:
Yes = total of "Yes" points exceeds 60
In Progress = total of "Yes" and "Likely" points exceeds 60 points
Off track = total of "Yes" and "Likely" points is less than 60 points</t>
  </si>
  <si>
    <t xml:space="preserve">Provide updated LEED scoring here.
Indicate the On-Track Status as follows:
Yes = total of "Yes" points exceeds 60 points
In Progress = total of "Yes" and "Likely" points is  exceeds 60 points
Off track = total of "Yes" and "Likely" points is less than 60 points
</t>
  </si>
  <si>
    <r>
      <t xml:space="preserve">Pilot at least one Fitwel v3 credit that addresses resiliency, ecology, experience of place, health and well-being, or diversity, equity, and inclusion and is appropriate for the project. </t>
    </r>
    <r>
      <rPr>
        <b/>
        <sz val="11"/>
        <rFont val="Aptos Narrow"/>
        <family val="2"/>
      </rPr>
      <t xml:space="preserve"> Applicable to all Tier 1 projects.</t>
    </r>
  </si>
  <si>
    <t>UW Bird-Friendly Design Guidelines - does this project include new or alterations to existing building envelope?</t>
  </si>
  <si>
    <r>
      <t xml:space="preserve">New construction projects must include showers and changing facilities. Major renovation projects evaluate options to provide showers and changing facilities. </t>
    </r>
    <r>
      <rPr>
        <b/>
        <sz val="11"/>
        <rFont val="Aptos Narrow"/>
        <family val="2"/>
        <scheme val="minor"/>
      </rPr>
      <t>Applicable to all Tier 1 projects.</t>
    </r>
  </si>
  <si>
    <r>
      <t xml:space="preserve">Lactation facilities - New buildings and major renovation projects should include lactation facilities that support infant feeding, nursing, and pumping of breast milk for building occupants. </t>
    </r>
    <r>
      <rPr>
        <b/>
        <sz val="11"/>
        <rFont val="Aptos Narrow"/>
        <family val="2"/>
      </rPr>
      <t>Applicable to all Tier 1 projects.</t>
    </r>
  </si>
  <si>
    <t>UW Gender Inclusive Restroom Design Guidelines policy - does the building include new or renovated restrooms?</t>
  </si>
  <si>
    <t>PROCESS </t>
  </si>
  <si>
    <r>
      <t xml:space="preserve">Follow UW GBS Process </t>
    </r>
    <r>
      <rPr>
        <b/>
        <sz val="11"/>
        <rFont val="Aptos Narrow"/>
        <family val="2"/>
        <scheme val="minor"/>
      </rPr>
      <t>- applicable to all Tier 1 projects</t>
    </r>
    <r>
      <rPr>
        <sz val="11"/>
        <rFont val="Aptos Narrow"/>
        <family val="2"/>
        <scheme val="minor"/>
      </rPr>
      <t>.</t>
    </r>
  </si>
  <si>
    <t>Step 4</t>
  </si>
  <si>
    <t>No additional reporting required for Tier 4.</t>
  </si>
  <si>
    <t>- insulation</t>
  </si>
  <si>
    <t>- metal panel cladding (not insulated)</t>
  </si>
  <si>
    <t>- membrane roofing</t>
  </si>
  <si>
    <t>- flat glass (not IGUs)</t>
  </si>
  <si>
    <t>- gypsum board (lightweight, type X, and glass mat)</t>
  </si>
  <si>
    <t>- resilient vinyl or rubber flooring</t>
  </si>
  <si>
    <t xml:space="preserve">Review GBS for link/requirements for embodied carbon limits. </t>
  </si>
  <si>
    <t>Summary</t>
  </si>
  <si>
    <r>
      <rPr>
        <b/>
        <sz val="12"/>
        <color rgb="FF000000"/>
        <rFont val="Aptos Narrow"/>
        <family val="2"/>
      </rPr>
      <t>Instructions:</t>
    </r>
    <r>
      <rPr>
        <sz val="12"/>
        <color rgb="FF000000"/>
        <rFont val="Aptos Narrow"/>
        <family val="2"/>
      </rPr>
      <t xml:space="preserve"> 
Enter answers as applicable, confirm the units.
Shaded cells auto-fill</t>
    </r>
  </si>
  <si>
    <t>Enter Answer</t>
  </si>
  <si>
    <t>Units</t>
  </si>
  <si>
    <t>Use of fossil fuels on the project? Yes/No:</t>
  </si>
  <si>
    <t>Estimated annual fossil fuel use  (if applicable):</t>
  </si>
  <si>
    <t>BTUs</t>
  </si>
  <si>
    <t>Connected to District Energy System? Yes/No:</t>
  </si>
  <si>
    <t xml:space="preserve">EUI target: </t>
  </si>
  <si>
    <t xml:space="preserve"> kBTU/SF/year</t>
  </si>
  <si>
    <t xml:space="preserve">Final EUI: </t>
  </si>
  <si>
    <t>Estimated annual energy savings from ECMs:</t>
  </si>
  <si>
    <r>
      <t xml:space="preserve">Energy Use Intensity (EUI) targets (EUIt): Design the building to perform better than the Washington State Clean Buildings Performance Standard (CBPS) EUIt for the building type and activities. Projects located in Seattle and not connected to the Seattle campus district energy system must also plan for compliance with the City of Seattle Building Performance Standard (BEPS) Greenhouse Gas Intensity (GHGi) target.  </t>
    </r>
    <r>
      <rPr>
        <b/>
        <sz val="11"/>
        <rFont val="Aptos Narrow"/>
        <family val="2"/>
        <scheme val="minor"/>
      </rPr>
      <t>Applicable to all Tier 1 projects.</t>
    </r>
  </si>
  <si>
    <t xml:space="preserve">
Final GHGi (if applicable): </t>
  </si>
  <si>
    <r>
      <t>kgCO</t>
    </r>
    <r>
      <rPr>
        <vertAlign val="subscript"/>
        <sz val="11"/>
        <color theme="1"/>
        <rFont val="Aptos Narrow"/>
        <family val="2"/>
        <scheme val="minor"/>
      </rPr>
      <t>2</t>
    </r>
    <r>
      <rPr>
        <sz val="11"/>
        <color theme="1"/>
        <rFont val="Aptos Narrow"/>
        <family val="2"/>
        <scheme val="minor"/>
      </rPr>
      <t>e/SF/year</t>
    </r>
  </si>
  <si>
    <t>PROJECT INFO</t>
  </si>
  <si>
    <t>Gross Floor Area (GFA):</t>
  </si>
  <si>
    <t>SF</t>
  </si>
  <si>
    <t>Estimated indoor water use (see LEED Indoor Water Use calculator):</t>
  </si>
  <si>
    <t>Gallons</t>
  </si>
  <si>
    <t>Estimated indoor water use savings  (see LEED Indoor Water Use calculator):</t>
  </si>
  <si>
    <t>Indoor water savings over baseline  (see LEED Indoor Water Use calculator):</t>
  </si>
  <si>
    <t>%</t>
  </si>
  <si>
    <t>Water efficiency target - Does the project include new or renovated bathrooms? Achieve at least a 25% reduction from LEED BD+C v4 baseline unless existing plumbing will not support lower flow.</t>
  </si>
  <si>
    <t>Water Use Intensity:</t>
  </si>
  <si>
    <t>Gallons/SF</t>
  </si>
  <si>
    <t xml:space="preserve">Total energy savings from water savings: </t>
  </si>
  <si>
    <t>kWh</t>
  </si>
  <si>
    <t>EMBODIED CARBON</t>
  </si>
  <si>
    <t>If EC3 was not used, list applicable materials used on the project and the actual kgCO2e per declared unit :</t>
  </si>
  <si>
    <t>Bird Friendly Design Guidelines followed?: Yes/No</t>
  </si>
  <si>
    <t>Showers/changing facilites provided on project?: Yes/No</t>
  </si>
  <si>
    <t>New/improved lacation facilities included?: Yes/No</t>
  </si>
  <si>
    <t>UW Gender Inclusive Restroom Design Guidelines policy - does the building include new or renovated restrooms ?</t>
  </si>
  <si>
    <t>All Gender Restrooms provided?: Yes/No</t>
  </si>
  <si>
    <r>
      <t>Product embodied carbon limits: For all materials used on the project and listed in the Carbon Leadership Forum’s Material Baselines Report, select products that do not exceed the specified amount of kgCO</t>
    </r>
    <r>
      <rPr>
        <vertAlign val="subscript"/>
        <sz val="11"/>
        <rFont val="Aptos Narrow"/>
        <family val="2"/>
        <scheme val="minor"/>
      </rPr>
      <t>2</t>
    </r>
    <r>
      <rPr>
        <sz val="11"/>
        <rFont val="Aptos Narrow"/>
        <family val="2"/>
        <scheme val="minor"/>
      </rPr>
      <t>e per declared unit.  </t>
    </r>
  </si>
  <si>
    <t>Did all of the materials meet the CLF material baseline? (Yes/No):</t>
  </si>
  <si>
    <t>Total embodied carbon (A1 to A4) of  building as constructed (EC3):</t>
  </si>
  <si>
    <r>
      <t xml:space="preserve"> kgCO</t>
    </r>
    <r>
      <rPr>
        <vertAlign val="subscript"/>
        <sz val="11"/>
        <color theme="1"/>
        <rFont val="Aptos Narrow"/>
        <family val="2"/>
        <scheme val="minor"/>
      </rPr>
      <t>2</t>
    </r>
    <r>
      <rPr>
        <sz val="11"/>
        <color theme="1"/>
        <rFont val="Aptos Narrow"/>
        <family val="2"/>
        <scheme val="minor"/>
      </rPr>
      <t>e/m</t>
    </r>
    <r>
      <rPr>
        <vertAlign val="superscript"/>
        <sz val="11"/>
        <color theme="1"/>
        <rFont val="Aptos Narrow"/>
        <family val="2"/>
        <scheme val="minor"/>
      </rPr>
      <t>2</t>
    </r>
  </si>
  <si>
    <t>Final LEED scoring points:</t>
  </si>
  <si>
    <t>Final LEED certification level:</t>
  </si>
  <si>
    <t>Name of Fitwel v3 credit documented:</t>
  </si>
  <si>
    <t>LEED Stats</t>
  </si>
  <si>
    <t>Energy performance savings (indicate metric used):</t>
  </si>
  <si>
    <t>- aluminum</t>
  </si>
  <si>
    <t>Final C&amp;D waste diversion:</t>
  </si>
  <si>
    <t>Total embodied carbon (A1 to A4) of  baseline building as designed (WBLCA):</t>
  </si>
  <si>
    <t>Total embodied carbon (A1 to A4) of  proposed building as designed (WBLCA):</t>
  </si>
  <si>
    <t xml:space="preserve">Is the targeted embodied carbon below the limit of 500 kgCO2e/m2? (Yes/No): </t>
  </si>
  <si>
    <t>For major renovation, total embodied carbon (A1 to A4) of new building (EC3):</t>
  </si>
  <si>
    <t xml:space="preserve">LEED Stats: </t>
  </si>
  <si>
    <t>Outdoor water use savings (see LEED Outdoor Water Use Calculator):</t>
  </si>
  <si>
    <t>Total water use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</si>
</sst>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Aptos Narrow"/>
      <family val="2"/>
      <scheme val="minor"/>
    </font>
    <font>
      <b/>
      <sz val="11"/>
      <color theme="1"/>
      <name val="Aptos Narrow"/>
      <family val="2"/>
      <scheme val="minor"/>
    </font>
    <font>
      <sz val="11"/>
      <name val="Aptos Narrow"/>
      <family val="2"/>
      <scheme val="minor"/>
    </font>
    <font>
      <b/>
      <sz val="18"/>
      <color theme="1"/>
      <name val="Aptos Narrow"/>
      <family val="2"/>
      <scheme val="minor"/>
    </font>
    <font>
      <sz val="10"/>
      <color rgb="FF000000"/>
      <name val="Times New Roman"/>
      <family val="1"/>
    </font>
    <font>
      <sz val="10"/>
      <color rgb="FF000000"/>
      <name val="Arial"/>
      <family val="2"/>
    </font>
    <font>
      <b/>
      <sz val="11"/>
      <color rgb="FF000000"/>
      <name val="Arial"/>
      <family val="2"/>
    </font>
    <font>
      <sz val="11"/>
      <name val="Arial Narrow"/>
      <family val="2"/>
    </font>
    <font>
      <b/>
      <sz val="14"/>
      <color theme="0"/>
      <name val="Aptos Narrow"/>
      <family val="2"/>
      <scheme val="minor"/>
    </font>
    <font>
      <sz val="11"/>
      <color rgb="FF006100"/>
      <name val="Aptos Narrow"/>
      <family val="2"/>
      <scheme val="minor"/>
    </font>
    <font>
      <sz val="11"/>
      <color rgb="FF9C5700"/>
      <name val="Aptos Narrow"/>
      <family val="2"/>
      <scheme val="minor"/>
    </font>
    <font>
      <sz val="11"/>
      <color rgb="FF9C0006"/>
      <name val="Aptos Narrow"/>
      <family val="2"/>
      <scheme val="minor"/>
    </font>
    <font>
      <b/>
      <sz val="11"/>
      <name val="Arial Narrow"/>
      <family val="2"/>
    </font>
    <font>
      <b/>
      <sz val="11"/>
      <color theme="0"/>
      <name val="Aptos Narrow"/>
      <family val="2"/>
      <scheme val="minor"/>
    </font>
    <font>
      <b/>
      <sz val="16"/>
      <color theme="0"/>
      <name val="Aptos Narrow"/>
      <family val="2"/>
      <scheme val="minor"/>
    </font>
    <font>
      <b/>
      <sz val="14"/>
      <color theme="1"/>
      <name val="Aptos Narrow"/>
      <family val="2"/>
      <scheme val="minor"/>
    </font>
    <font>
      <b/>
      <sz val="11"/>
      <name val="Aptos Narrow"/>
      <family val="2"/>
      <scheme val="minor"/>
    </font>
    <font>
      <b/>
      <sz val="12"/>
      <color theme="1"/>
      <name val="Aptos Narrow"/>
      <family val="2"/>
      <scheme val="minor"/>
    </font>
    <font>
      <sz val="12"/>
      <color theme="1"/>
      <name val="Aptos Narrow"/>
      <family val="2"/>
      <scheme val="minor"/>
    </font>
    <font>
      <sz val="12"/>
      <color theme="1"/>
      <name val="Wingdings"/>
      <charset val="2"/>
    </font>
    <font>
      <i/>
      <sz val="12"/>
      <color theme="1"/>
      <name val="Aptos Narrow"/>
      <family val="2"/>
      <scheme val="minor"/>
    </font>
    <font>
      <sz val="11"/>
      <color theme="2" tint="-9.9978637043366805E-2"/>
      <name val="Aptos Narrow"/>
      <family val="2"/>
      <scheme val="minor"/>
    </font>
    <font>
      <b/>
      <sz val="20"/>
      <color rgb="FF000000"/>
      <name val="Aptos Narrow"/>
      <family val="2"/>
      <scheme val="minor"/>
    </font>
    <font>
      <sz val="11"/>
      <color theme="1"/>
      <name val="Aptos Narrow"/>
      <family val="2"/>
      <scheme val="minor"/>
    </font>
    <font>
      <sz val="12"/>
      <color theme="1" tint="0.34998626667073579"/>
      <name val="Aptos Narrow"/>
      <family val="2"/>
      <scheme val="minor"/>
    </font>
    <font>
      <b/>
      <sz val="12"/>
      <color theme="0"/>
      <name val="Aptos Narrow"/>
      <family val="2"/>
      <scheme val="minor"/>
    </font>
    <font>
      <sz val="12"/>
      <color theme="1"/>
      <name val="Aptos Narrow"/>
      <family val="2"/>
      <scheme val="minor"/>
    </font>
    <font>
      <sz val="11"/>
      <color theme="1" tint="0.499984740745262"/>
      <name val="Aptos Narrow"/>
      <family val="2"/>
      <scheme val="minor"/>
    </font>
    <font>
      <vertAlign val="subscript"/>
      <sz val="11"/>
      <name val="Aptos Narrow"/>
      <family val="2"/>
      <scheme val="minor"/>
    </font>
    <font>
      <sz val="9"/>
      <color theme="1"/>
      <name val="Aptos Narrow"/>
      <family val="2"/>
      <scheme val="minor"/>
    </font>
    <font>
      <b/>
      <sz val="11"/>
      <color rgb="FF024D01"/>
      <name val="Aptos Narrow"/>
      <family val="2"/>
      <scheme val="minor"/>
    </font>
    <font>
      <b/>
      <sz val="11"/>
      <color rgb="FF9E7D19"/>
      <name val="Aptos Narrow"/>
      <family val="2"/>
      <scheme val="minor"/>
    </font>
    <font>
      <b/>
      <sz val="11"/>
      <color rgb="FF570305"/>
      <name val="Aptos Narrow"/>
      <family val="2"/>
      <scheme val="minor"/>
    </font>
    <font>
      <sz val="11"/>
      <color theme="1"/>
      <name val="Aptos Narrow"/>
      <family val="2"/>
    </font>
    <font>
      <sz val="11"/>
      <color rgb="FF000000"/>
      <name val="Aptos Narrow"/>
      <family val="2"/>
    </font>
    <font>
      <b/>
      <sz val="16"/>
      <color theme="0"/>
      <name val="Aptos Narrow"/>
      <family val="2"/>
    </font>
    <font>
      <b/>
      <sz val="20"/>
      <color rgb="FF000000"/>
      <name val="Aptos Narrow"/>
      <family val="2"/>
    </font>
    <font>
      <b/>
      <sz val="11"/>
      <color theme="1"/>
      <name val="Aptos Narrow"/>
      <family val="2"/>
    </font>
    <font>
      <sz val="11"/>
      <color theme="0"/>
      <name val="Aptos Narrow"/>
      <family val="2"/>
    </font>
    <font>
      <sz val="11"/>
      <name val="Aptos Narrow"/>
      <family val="2"/>
    </font>
    <font>
      <sz val="11"/>
      <color theme="1" tint="0.499984740745262"/>
      <name val="Aptos Narrow"/>
      <family val="2"/>
    </font>
    <font>
      <sz val="11"/>
      <color rgb="FF9C5700"/>
      <name val="Aptos Narrow"/>
      <family val="2"/>
    </font>
    <font>
      <b/>
      <sz val="11"/>
      <name val="Aptos Narrow"/>
      <family val="2"/>
    </font>
    <font>
      <b/>
      <sz val="11"/>
      <color rgb="FF024D01"/>
      <name val="Aptos Narrow"/>
      <family val="2"/>
    </font>
    <font>
      <b/>
      <sz val="11"/>
      <color rgb="FF9E7D19"/>
      <name val="Aptos Narrow"/>
      <family val="2"/>
    </font>
    <font>
      <b/>
      <sz val="11"/>
      <color rgb="FF570305"/>
      <name val="Aptos Narrow"/>
      <family val="2"/>
    </font>
    <font>
      <sz val="11"/>
      <color rgb="FF242424"/>
      <name val="Consolas"/>
      <family val="3"/>
    </font>
    <font>
      <vertAlign val="superscript"/>
      <sz val="11"/>
      <color rgb="FF000000"/>
      <name val="Aptos Narrow"/>
      <family val="2"/>
    </font>
    <font>
      <sz val="11"/>
      <color theme="0" tint="-0.499984740745262"/>
      <name val="Aptos Narrow"/>
      <family val="2"/>
      <scheme val="minor"/>
    </font>
    <font>
      <b/>
      <sz val="11"/>
      <color rgb="FF006100"/>
      <name val="Aptos Narrow"/>
      <family val="2"/>
      <scheme val="minor"/>
    </font>
    <font>
      <b/>
      <sz val="11"/>
      <color rgb="FF9C0006"/>
      <name val="Aptos Narrow"/>
      <family val="2"/>
      <scheme val="minor"/>
    </font>
    <font>
      <sz val="11"/>
      <color theme="0" tint="-0.34998626667073579"/>
      <name val="Aptos Narrow"/>
      <family val="2"/>
      <scheme val="minor"/>
    </font>
    <font>
      <sz val="11"/>
      <color theme="0" tint="-0.499984740745262"/>
      <name val="Aptos Narrow"/>
      <family val="2"/>
    </font>
    <font>
      <b/>
      <sz val="11"/>
      <color rgb="FF000000"/>
      <name val="Aptos Narrow"/>
      <family val="2"/>
    </font>
    <font>
      <b/>
      <sz val="12"/>
      <color rgb="FF000000"/>
      <name val="Aptos Narrow"/>
      <family val="2"/>
    </font>
    <font>
      <sz val="12"/>
      <color rgb="FF000000"/>
      <name val="Aptos Narrow"/>
      <family val="2"/>
    </font>
    <font>
      <sz val="12"/>
      <name val="Aptos Narrow"/>
      <family val="2"/>
    </font>
    <font>
      <sz val="11"/>
      <color rgb="FF000000"/>
      <name val="Aptos Narrow"/>
      <family val="2"/>
      <scheme val="minor"/>
    </font>
    <font>
      <vertAlign val="subscript"/>
      <sz val="11"/>
      <color rgb="FF000000"/>
      <name val="Aptos Narrow"/>
      <family val="2"/>
      <scheme val="minor"/>
    </font>
    <font>
      <b/>
      <sz val="11"/>
      <color rgb="FF000000"/>
      <name val="Aptos Narrow"/>
      <family val="2"/>
      <scheme val="minor"/>
    </font>
    <font>
      <b/>
      <sz val="12"/>
      <name val="Aptos Narrow"/>
      <family val="2"/>
    </font>
    <font>
      <vertAlign val="subscript"/>
      <sz val="11"/>
      <color theme="1"/>
      <name val="Aptos Narrow"/>
      <family val="2"/>
      <scheme val="minor"/>
    </font>
    <font>
      <vertAlign val="superscript"/>
      <sz val="11"/>
      <color theme="1"/>
      <name val="Aptos Narrow"/>
      <family val="2"/>
      <scheme val="minor"/>
    </font>
    <font>
      <b/>
      <sz val="14"/>
      <color theme="0"/>
      <name val="Aptos Narrow"/>
      <family val="2"/>
    </font>
    <font>
      <sz val="14"/>
      <color theme="1"/>
      <name val="Aptos Narrow"/>
      <family val="2"/>
      <scheme val="minor"/>
    </font>
  </fonts>
  <fills count="1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5B788"/>
        <bgColor indexed="64"/>
      </patternFill>
    </fill>
    <fill>
      <patternFill patternType="solid">
        <fgColor theme="1" tint="0.499984740745262"/>
        <bgColor indexed="64"/>
      </patternFill>
    </fill>
    <fill>
      <patternFill patternType="solid">
        <fgColor rgb="FFC6EFCE"/>
      </patternFill>
    </fill>
    <fill>
      <patternFill patternType="solid">
        <fgColor rgb="FFFFEB9C"/>
      </patternFill>
    </fill>
    <fill>
      <patternFill patternType="solid">
        <fgColor theme="0" tint="-0.499984740745262"/>
        <bgColor indexed="64"/>
      </patternFill>
    </fill>
    <fill>
      <patternFill patternType="solid">
        <fgColor rgb="FFFFC7CE"/>
      </patternFill>
    </fill>
    <fill>
      <patternFill patternType="solid">
        <fgColor theme="1"/>
        <bgColor indexed="64"/>
      </patternFill>
    </fill>
    <fill>
      <patternFill patternType="solid">
        <fgColor theme="1" tint="0.34998626667073579"/>
        <bgColor indexed="64"/>
      </patternFill>
    </fill>
    <fill>
      <patternFill patternType="solid">
        <fgColor rgb="FFE7D3D6"/>
        <bgColor indexed="64"/>
      </patternFill>
    </fill>
    <fill>
      <patternFill patternType="solid">
        <fgColor rgb="FFF8EFBA"/>
        <bgColor indexed="64"/>
      </patternFill>
    </fill>
    <fill>
      <patternFill patternType="solid">
        <fgColor rgb="FFE4F2E7"/>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2F2F2"/>
        <bgColor indexed="64"/>
      </patternFill>
    </fill>
  </fills>
  <borders count="57">
    <border>
      <left/>
      <right/>
      <top/>
      <bottom/>
      <diagonal/>
    </border>
    <border>
      <left style="thin">
        <color rgb="FF000000"/>
      </left>
      <right/>
      <top style="thick">
        <color rgb="FFD5B788"/>
      </top>
      <bottom style="thick">
        <color rgb="FFD5B788"/>
      </bottom>
      <diagonal/>
    </border>
    <border>
      <left style="thin">
        <color rgb="FF000000"/>
      </left>
      <right/>
      <top style="thick">
        <color rgb="FFD5B788"/>
      </top>
      <bottom/>
      <diagonal/>
    </border>
    <border>
      <left style="thin">
        <color rgb="FF000000"/>
      </left>
      <right/>
      <top/>
      <bottom style="thick">
        <color rgb="FFD5B788"/>
      </bottom>
      <diagonal/>
    </border>
    <border>
      <left/>
      <right/>
      <top style="thick">
        <color rgb="FFD5B788"/>
      </top>
      <bottom style="thick">
        <color rgb="FFD5B788"/>
      </bottom>
      <diagonal/>
    </border>
    <border>
      <left/>
      <right/>
      <top/>
      <bottom style="thick">
        <color rgb="FFD5B788"/>
      </bottom>
      <diagonal/>
    </border>
    <border>
      <left style="thin">
        <color rgb="FF000000"/>
      </left>
      <right/>
      <top/>
      <bottom/>
      <diagonal/>
    </border>
    <border>
      <left/>
      <right/>
      <top style="thick">
        <color rgb="FFD5B788"/>
      </top>
      <bottom style="medium">
        <color rgb="FFD5B788"/>
      </bottom>
      <diagonal/>
    </border>
    <border>
      <left/>
      <right/>
      <top style="medium">
        <color rgb="FFD5B788"/>
      </top>
      <bottom style="medium">
        <color rgb="FFD5B788"/>
      </bottom>
      <diagonal/>
    </border>
    <border>
      <left/>
      <right/>
      <top style="medium">
        <color rgb="FFD5B788"/>
      </top>
      <bottom style="thick">
        <color rgb="FFD5B788"/>
      </bottom>
      <diagonal/>
    </border>
    <border>
      <left/>
      <right/>
      <top style="thick">
        <color rgb="FFD5B788"/>
      </top>
      <bottom/>
      <diagonal/>
    </border>
    <border>
      <left style="thick">
        <color rgb="FFD5B788"/>
      </left>
      <right style="thick">
        <color rgb="FFD5B788"/>
      </right>
      <top style="thick">
        <color rgb="FFD5B788"/>
      </top>
      <bottom style="thick">
        <color rgb="FFD5B788"/>
      </bottom>
      <diagonal/>
    </border>
    <border>
      <left style="thin">
        <color auto="1"/>
      </left>
      <right/>
      <top style="thick">
        <color rgb="FFD5B788"/>
      </top>
      <bottom/>
      <diagonal/>
    </border>
    <border>
      <left style="thin">
        <color auto="1"/>
      </left>
      <right/>
      <top/>
      <bottom style="thick">
        <color rgb="FFD5B788"/>
      </bottom>
      <diagonal/>
    </border>
    <border>
      <left/>
      <right/>
      <top style="thin">
        <color rgb="FFD5B788"/>
      </top>
      <bottom style="thin">
        <color rgb="FFD5B788"/>
      </bottom>
      <diagonal/>
    </border>
    <border>
      <left style="medium">
        <color rgb="FFFFFFFF"/>
      </left>
      <right/>
      <top style="thin">
        <color rgb="FFD5B788"/>
      </top>
      <bottom style="thin">
        <color rgb="FFD5B788"/>
      </bottom>
      <diagonal/>
    </border>
    <border>
      <left/>
      <right/>
      <top/>
      <bottom style="thin">
        <color rgb="FFD5B788"/>
      </bottom>
      <diagonal/>
    </border>
    <border>
      <left/>
      <right style="thin">
        <color theme="0"/>
      </right>
      <top/>
      <bottom/>
      <diagonal/>
    </border>
    <border>
      <left style="thick">
        <color theme="0"/>
      </left>
      <right/>
      <top/>
      <bottom/>
      <diagonal/>
    </border>
    <border>
      <left style="thin">
        <color theme="0"/>
      </left>
      <right/>
      <top/>
      <bottom/>
      <diagonal/>
    </border>
    <border>
      <left style="thin">
        <color rgb="FFD5B788"/>
      </left>
      <right style="thin">
        <color rgb="FFD5B788"/>
      </right>
      <top style="thin">
        <color rgb="FFD5B788"/>
      </top>
      <bottom/>
      <diagonal/>
    </border>
    <border>
      <left style="thin">
        <color rgb="FFD5B788"/>
      </left>
      <right style="thin">
        <color rgb="FFD5B788"/>
      </right>
      <top/>
      <bottom/>
      <diagonal/>
    </border>
    <border>
      <left style="thin">
        <color rgb="FFD5B788"/>
      </left>
      <right/>
      <top style="thin">
        <color rgb="FFD5B788"/>
      </top>
      <bottom style="thin">
        <color rgb="FFD5B788"/>
      </bottom>
      <diagonal/>
    </border>
    <border>
      <left/>
      <right style="medium">
        <color rgb="FFFFFFFF"/>
      </right>
      <top style="thin">
        <color rgb="FFD5B788"/>
      </top>
      <bottom style="thin">
        <color rgb="FFD5B788"/>
      </bottom>
      <diagonal/>
    </border>
    <border>
      <left style="thick">
        <color rgb="FFD5B788"/>
      </left>
      <right style="thick">
        <color rgb="FFD5B788"/>
      </right>
      <top/>
      <bottom/>
      <diagonal/>
    </border>
    <border>
      <left style="thick">
        <color rgb="FFD5B788"/>
      </left>
      <right style="thick">
        <color rgb="FFD5B788"/>
      </right>
      <top/>
      <bottom style="thick">
        <color rgb="FFD5B788"/>
      </bottom>
      <diagonal/>
    </border>
    <border>
      <left/>
      <right/>
      <top style="medium">
        <color rgb="FFD5B788"/>
      </top>
      <bottom/>
      <diagonal/>
    </border>
    <border>
      <left style="thin">
        <color rgb="FF000000"/>
      </left>
      <right/>
      <top style="thick">
        <color rgb="FFD5B788"/>
      </top>
      <bottom style="medium">
        <color rgb="FFD5B788"/>
      </bottom>
      <diagonal/>
    </border>
    <border>
      <left style="thin">
        <color rgb="FF000000"/>
      </left>
      <right/>
      <top style="medium">
        <color rgb="FFD5B788"/>
      </top>
      <bottom style="medium">
        <color rgb="FFD5B788"/>
      </bottom>
      <diagonal/>
    </border>
    <border>
      <left style="thin">
        <color rgb="FF000000"/>
      </left>
      <right/>
      <top style="medium">
        <color rgb="FFD5B788"/>
      </top>
      <bottom style="thick">
        <color rgb="FFD5B788"/>
      </bottom>
      <diagonal/>
    </border>
    <border>
      <left/>
      <right/>
      <top/>
      <bottom style="medium">
        <color rgb="FFD5B788"/>
      </bottom>
      <diagonal/>
    </border>
    <border>
      <left style="thin">
        <color rgb="FF000000"/>
      </left>
      <right/>
      <top style="medium">
        <color rgb="FFD5B788"/>
      </top>
      <bottom/>
      <diagonal/>
    </border>
    <border>
      <left style="thin">
        <color rgb="FF000000"/>
      </left>
      <right/>
      <top/>
      <bottom style="medium">
        <color rgb="FFD5B788"/>
      </bottom>
      <diagonal/>
    </border>
    <border>
      <left/>
      <right style="thick">
        <color theme="0"/>
      </right>
      <top/>
      <bottom/>
      <diagonal/>
    </border>
    <border>
      <left/>
      <right style="double">
        <color rgb="FFA7882A"/>
      </right>
      <top style="thick">
        <color rgb="FFD5B788"/>
      </top>
      <bottom style="thick">
        <color rgb="FFD5B788"/>
      </bottom>
      <diagonal/>
    </border>
    <border>
      <left/>
      <right style="double">
        <color rgb="FFA7882A"/>
      </right>
      <top style="thick">
        <color rgb="FFD5B788"/>
      </top>
      <bottom style="medium">
        <color rgb="FFD5B788"/>
      </bottom>
      <diagonal/>
    </border>
    <border>
      <left/>
      <right style="double">
        <color rgb="FF9E7D19"/>
      </right>
      <top style="thick">
        <color rgb="FFD5B788"/>
      </top>
      <bottom style="thick">
        <color rgb="FFD5B788"/>
      </bottom>
      <diagonal/>
    </border>
    <border>
      <left/>
      <right style="double">
        <color rgb="FF9E7D19"/>
      </right>
      <top style="thick">
        <color rgb="FFD5B788"/>
      </top>
      <bottom/>
      <diagonal/>
    </border>
    <border>
      <left/>
      <right style="double">
        <color rgb="FF9E7D19"/>
      </right>
      <top style="thick">
        <color rgb="FFD5B788"/>
      </top>
      <bottom style="medium">
        <color rgb="FFD5B788"/>
      </bottom>
      <diagonal/>
    </border>
    <border>
      <left/>
      <right style="double">
        <color rgb="FF9E7D19"/>
      </right>
      <top style="medium">
        <color rgb="FFD5B788"/>
      </top>
      <bottom style="thick">
        <color rgb="FFD5B788"/>
      </bottom>
      <diagonal/>
    </border>
    <border>
      <left/>
      <right style="double">
        <color rgb="FF9E7D19"/>
      </right>
      <top style="medium">
        <color rgb="FFD5B788"/>
      </top>
      <bottom style="medium">
        <color rgb="FFD5B788"/>
      </bottom>
      <diagonal/>
    </border>
    <border>
      <left/>
      <right style="double">
        <color rgb="FF9E7D19"/>
      </right>
      <top style="medium">
        <color rgb="FFD5B788"/>
      </top>
      <bottom/>
      <diagonal/>
    </border>
    <border>
      <left/>
      <right style="double">
        <color rgb="FF9E7D19"/>
      </right>
      <top/>
      <bottom style="thick">
        <color rgb="FFD5B788"/>
      </bottom>
      <diagonal/>
    </border>
    <border>
      <left style="thin">
        <color rgb="FF000000"/>
      </left>
      <right style="double">
        <color rgb="FF9E7D19"/>
      </right>
      <top style="thick">
        <color rgb="FFD5B788"/>
      </top>
      <bottom style="thick">
        <color rgb="FFD5B788"/>
      </bottom>
      <diagonal/>
    </border>
    <border>
      <left style="thick">
        <color rgb="FFD5B788"/>
      </left>
      <right style="double">
        <color rgb="FF9E7D19"/>
      </right>
      <top style="thick">
        <color rgb="FFD5B788"/>
      </top>
      <bottom style="thick">
        <color rgb="FFD5B788"/>
      </bottom>
      <diagonal/>
    </border>
    <border>
      <left/>
      <right style="double">
        <color rgb="FF9E7D19"/>
      </right>
      <top/>
      <bottom style="medium">
        <color rgb="FFD5B788"/>
      </bottom>
      <diagonal/>
    </border>
    <border>
      <left/>
      <right style="thick">
        <color rgb="FFD5B788"/>
      </right>
      <top style="thick">
        <color rgb="FFD5B788"/>
      </top>
      <bottom style="thick">
        <color rgb="FFD5B788"/>
      </bottom>
      <diagonal/>
    </border>
    <border>
      <left/>
      <right style="thick">
        <color rgb="FFD5B788"/>
      </right>
      <top/>
      <bottom/>
      <diagonal/>
    </border>
    <border>
      <left/>
      <right style="thin">
        <color theme="0" tint="-0.14999847407452621"/>
      </right>
      <top style="medium">
        <color rgb="FFD5B788"/>
      </top>
      <bottom style="thick">
        <color rgb="FFD5B788"/>
      </bottom>
      <diagonal/>
    </border>
    <border>
      <left style="thin">
        <color theme="0" tint="-0.14999847407452621"/>
      </left>
      <right/>
      <top style="thick">
        <color rgb="FFD5B788"/>
      </top>
      <bottom style="thick">
        <color rgb="FFD5B788"/>
      </bottom>
      <diagonal/>
    </border>
    <border>
      <left/>
      <right style="thin">
        <color theme="0" tint="-0.14999847407452621"/>
      </right>
      <top style="thick">
        <color rgb="FFD5B788"/>
      </top>
      <bottom style="thick">
        <color rgb="FFD5B788"/>
      </bottom>
      <diagonal/>
    </border>
    <border>
      <left style="double">
        <color rgb="FF9E7D19"/>
      </left>
      <right/>
      <top style="thick">
        <color rgb="FFD5B788"/>
      </top>
      <bottom style="thick">
        <color rgb="FFD5B788"/>
      </bottom>
      <diagonal/>
    </border>
    <border>
      <left/>
      <right style="double">
        <color rgb="FF9E7D19"/>
      </right>
      <top/>
      <bottom/>
      <diagonal/>
    </border>
    <border>
      <left style="double">
        <color rgb="FF9E7D19"/>
      </left>
      <right/>
      <top style="medium">
        <color rgb="FFD5B788"/>
      </top>
      <bottom style="thick">
        <color rgb="FFD5B788"/>
      </bottom>
      <diagonal/>
    </border>
    <border>
      <left style="double">
        <color rgb="FF9E7D19"/>
      </left>
      <right/>
      <top style="thick">
        <color rgb="FFD5B788"/>
      </top>
      <bottom style="medium">
        <color rgb="FFD5B788"/>
      </bottom>
      <diagonal/>
    </border>
    <border>
      <left style="double">
        <color rgb="FF9E7D19"/>
      </left>
      <right/>
      <top/>
      <bottom style="thick">
        <color rgb="FFD5B788"/>
      </bottom>
      <diagonal/>
    </border>
    <border>
      <left style="thin">
        <color theme="2"/>
      </left>
      <right/>
      <top style="medium">
        <color rgb="FFD5B788"/>
      </top>
      <bottom style="thick">
        <color rgb="FFD5B788"/>
      </bottom>
      <diagonal/>
    </border>
  </borders>
  <cellStyleXfs count="5">
    <xf numFmtId="0" fontId="0" fillId="0" borderId="0"/>
    <xf numFmtId="0" fontId="4" fillId="0" borderId="0"/>
    <xf numFmtId="0" fontId="9" fillId="6" borderId="0" applyNumberFormat="0" applyBorder="0" applyAlignment="0" applyProtection="0"/>
    <xf numFmtId="0" fontId="10" fillId="7" borderId="0" applyNumberFormat="0" applyBorder="0" applyAlignment="0" applyProtection="0"/>
    <xf numFmtId="0" fontId="11" fillId="9" borderId="0" applyNumberFormat="0" applyBorder="0" applyAlignment="0" applyProtection="0"/>
  </cellStyleXfs>
  <cellXfs count="447">
    <xf numFmtId="0" fontId="0" fillId="0" borderId="0" xfId="0"/>
    <xf numFmtId="0" fontId="23" fillId="0" borderId="0" xfId="0" applyFont="1" applyProtection="1">
      <protection locked="0"/>
    </xf>
    <xf numFmtId="0" fontId="1" fillId="0" borderId="0" xfId="0" applyFont="1" applyProtection="1">
      <protection locked="0"/>
    </xf>
    <xf numFmtId="0" fontId="23" fillId="0" borderId="0" xfId="0" applyFont="1" applyAlignment="1" applyProtection="1">
      <alignment horizontal="center" vertical="center"/>
      <protection locked="0"/>
    </xf>
    <xf numFmtId="0" fontId="23" fillId="0" borderId="11" xfId="0" applyFont="1" applyBorder="1" applyAlignment="1" applyProtection="1">
      <alignment horizontal="center" vertical="center" wrapText="1"/>
      <protection locked="0"/>
    </xf>
    <xf numFmtId="0" fontId="23" fillId="0" borderId="11" xfId="0" applyFont="1" applyBorder="1" applyAlignment="1" applyProtection="1">
      <alignment horizontal="center" vertical="center"/>
      <protection locked="0"/>
    </xf>
    <xf numFmtId="0" fontId="9" fillId="6" borderId="0" xfId="2" applyAlignment="1" applyProtection="1">
      <alignment horizontal="center" vertical="center"/>
      <protection locked="0"/>
    </xf>
    <xf numFmtId="0" fontId="49" fillId="14" borderId="0" xfId="2" applyFont="1" applyFill="1" applyAlignment="1" applyProtection="1">
      <alignment horizontal="center" vertical="center"/>
      <protection locked="0"/>
    </xf>
    <xf numFmtId="0" fontId="0" fillId="0" borderId="0" xfId="0" applyProtection="1">
      <protection locked="0"/>
    </xf>
    <xf numFmtId="0" fontId="50" fillId="9" borderId="0" xfId="4" applyFont="1" applyAlignment="1" applyProtection="1">
      <alignment horizontal="center" vertical="center" wrapText="1"/>
      <protection locked="0"/>
    </xf>
    <xf numFmtId="0" fontId="23" fillId="0" borderId="0" xfId="0" applyFont="1" applyAlignment="1" applyProtection="1">
      <alignment horizontal="center"/>
      <protection locked="0"/>
    </xf>
    <xf numFmtId="0" fontId="23" fillId="0" borderId="0" xfId="0" applyFont="1" applyAlignment="1" applyProtection="1">
      <alignment wrapText="1"/>
      <protection locked="0"/>
    </xf>
    <xf numFmtId="0" fontId="23" fillId="0" borderId="0" xfId="0" applyFont="1"/>
    <xf numFmtId="0" fontId="1" fillId="0" borderId="0" xfId="0" applyFont="1"/>
    <xf numFmtId="0" fontId="1" fillId="4" borderId="0" xfId="0" applyFont="1" applyFill="1"/>
    <xf numFmtId="0" fontId="23" fillId="4" borderId="0" xfId="0" applyFont="1" applyFill="1"/>
    <xf numFmtId="0" fontId="26" fillId="0" borderId="0" xfId="0" applyFont="1"/>
    <xf numFmtId="0" fontId="13" fillId="11" borderId="1" xfId="0" applyFont="1" applyFill="1" applyBorder="1" applyAlignment="1">
      <alignment horizontal="center" vertical="center" wrapText="1"/>
    </xf>
    <xf numFmtId="0" fontId="2" fillId="0" borderId="4" xfId="0" applyFont="1" applyBorder="1" applyAlignment="1">
      <alignment horizontal="left" vertical="center" wrapText="1"/>
    </xf>
    <xf numFmtId="0" fontId="25" fillId="11" borderId="1" xfId="0" applyFont="1" applyFill="1" applyBorder="1" applyAlignment="1">
      <alignment horizontal="center" vertical="center" wrapText="1"/>
    </xf>
    <xf numFmtId="0" fontId="0" fillId="0" borderId="4" xfId="0" applyBorder="1" applyAlignment="1">
      <alignment horizontal="left" vertical="center" wrapText="1"/>
    </xf>
    <xf numFmtId="0" fontId="3" fillId="0" borderId="0" xfId="0" applyFont="1"/>
    <xf numFmtId="0" fontId="18" fillId="0" borderId="0" xfId="0" applyFont="1"/>
    <xf numFmtId="0" fontId="0" fillId="2" borderId="0" xfId="0" applyFill="1"/>
    <xf numFmtId="0" fontId="15" fillId="0" borderId="0" xfId="0" applyFont="1"/>
    <xf numFmtId="0" fontId="17" fillId="0" borderId="0" xfId="0" applyFont="1"/>
    <xf numFmtId="0" fontId="19" fillId="0" borderId="0" xfId="0" applyFont="1" applyAlignment="1">
      <alignment horizontal="center" vertical="center"/>
    </xf>
    <xf numFmtId="0" fontId="18" fillId="0" borderId="0" xfId="0" applyFont="1" applyAlignment="1">
      <alignment wrapText="1"/>
    </xf>
    <xf numFmtId="0" fontId="20" fillId="0" borderId="0" xfId="0" applyFont="1"/>
    <xf numFmtId="0" fontId="0" fillId="16" borderId="0" xfId="0" applyFill="1"/>
    <xf numFmtId="0" fontId="49" fillId="14" borderId="0" xfId="2" applyFont="1" applyFill="1" applyAlignment="1" applyProtection="1">
      <alignment horizontal="center" vertical="center"/>
    </xf>
    <xf numFmtId="0" fontId="0" fillId="0" borderId="0" xfId="0" applyAlignment="1">
      <alignment horizontal="center"/>
    </xf>
    <xf numFmtId="0" fontId="50" fillId="9" borderId="0" xfId="4" applyFont="1" applyAlignment="1" applyProtection="1">
      <alignment horizontal="center" vertical="center" wrapText="1"/>
    </xf>
    <xf numFmtId="0" fontId="0" fillId="0" borderId="0" xfId="0" applyAlignment="1" applyProtection="1">
      <alignment vertical="center" wrapText="1"/>
      <protection locked="0"/>
    </xf>
    <xf numFmtId="0" fontId="0" fillId="0" borderId="0" xfId="0" applyAlignment="1" applyProtection="1">
      <alignment wrapText="1"/>
      <protection locked="0"/>
    </xf>
    <xf numFmtId="0" fontId="7" fillId="0" borderId="4"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14" fillId="10" borderId="0" xfId="0" applyFont="1" applyFill="1" applyAlignment="1">
      <alignment horizontal="left" vertical="center"/>
    </xf>
    <xf numFmtId="0" fontId="13" fillId="5" borderId="0" xfId="0" applyFont="1" applyFill="1" applyAlignment="1">
      <alignment horizontal="left" vertical="center"/>
    </xf>
    <xf numFmtId="0" fontId="0" fillId="5" borderId="0" xfId="0" applyFill="1" applyAlignment="1">
      <alignment vertical="center" wrapText="1"/>
    </xf>
    <xf numFmtId="0" fontId="8" fillId="8" borderId="0" xfId="0" applyFont="1" applyFill="1" applyAlignment="1">
      <alignment horizontal="left" vertical="center"/>
    </xf>
    <xf numFmtId="0" fontId="0" fillId="0" borderId="0" xfId="0" applyAlignment="1">
      <alignment vertical="center" wrapText="1"/>
    </xf>
    <xf numFmtId="0" fontId="0" fillId="0" borderId="0" xfId="0" applyAlignment="1">
      <alignment wrapText="1"/>
    </xf>
    <xf numFmtId="0" fontId="3" fillId="0" borderId="0" xfId="0" applyFont="1" applyAlignment="1">
      <alignment vertical="center"/>
    </xf>
    <xf numFmtId="0" fontId="0" fillId="4" borderId="0" xfId="0" applyFill="1" applyAlignment="1">
      <alignment wrapText="1"/>
    </xf>
    <xf numFmtId="0" fontId="1" fillId="4" borderId="0" xfId="0" applyFont="1" applyFill="1" applyAlignment="1">
      <alignment vertical="center" wrapText="1"/>
    </xf>
    <xf numFmtId="0" fontId="1" fillId="4" borderId="0" xfId="0" applyFont="1" applyFill="1" applyAlignment="1">
      <alignment horizontal="center" wrapText="1"/>
    </xf>
    <xf numFmtId="0" fontId="1" fillId="4" borderId="0" xfId="0" applyFont="1" applyFill="1" applyAlignment="1">
      <alignment horizontal="center"/>
    </xf>
    <xf numFmtId="0" fontId="1" fillId="0" borderId="4" xfId="0" applyFont="1" applyBorder="1" applyAlignment="1">
      <alignment horizontal="center" vertical="center"/>
    </xf>
    <xf numFmtId="0" fontId="16" fillId="0" borderId="4" xfId="0" applyFont="1" applyBorder="1" applyAlignment="1">
      <alignment vertical="center" wrapText="1"/>
    </xf>
    <xf numFmtId="0" fontId="16" fillId="15" borderId="4" xfId="0" applyFont="1" applyFill="1" applyBorder="1" applyAlignment="1">
      <alignment vertical="center" wrapText="1"/>
    </xf>
    <xf numFmtId="0" fontId="1" fillId="0" borderId="4" xfId="0" applyFont="1" applyBorder="1" applyAlignment="1">
      <alignment vertical="center" wrapText="1"/>
    </xf>
    <xf numFmtId="0" fontId="21" fillId="0" borderId="4" xfId="0" applyFont="1" applyBorder="1" applyAlignment="1">
      <alignment vertical="center" wrapText="1"/>
    </xf>
    <xf numFmtId="0" fontId="2" fillId="0" borderId="4" xfId="0" applyFont="1" applyBorder="1" applyAlignment="1">
      <alignment vertical="center" wrapText="1"/>
    </xf>
    <xf numFmtId="0" fontId="21" fillId="0" borderId="0" xfId="0" applyFont="1"/>
    <xf numFmtId="0" fontId="21" fillId="0" borderId="4" xfId="0" applyFont="1" applyBorder="1" applyAlignment="1">
      <alignment vertical="center"/>
    </xf>
    <xf numFmtId="0" fontId="7" fillId="0" borderId="10"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0" fillId="4" borderId="0" xfId="0" applyFill="1"/>
    <xf numFmtId="0" fontId="17" fillId="0" borderId="4" xfId="0" applyFont="1" applyBorder="1" applyAlignment="1">
      <alignment horizontal="center" vertical="center"/>
    </xf>
    <xf numFmtId="0" fontId="2" fillId="0" borderId="4" xfId="0" applyFont="1" applyBorder="1" applyAlignment="1">
      <alignment vertical="top" wrapText="1"/>
    </xf>
    <xf numFmtId="0" fontId="0" fillId="0" borderId="4" xfId="0" applyBorder="1" applyAlignment="1">
      <alignment vertical="top" wrapText="1"/>
    </xf>
    <xf numFmtId="0" fontId="17" fillId="0" borderId="0" xfId="0" applyFont="1" applyAlignment="1">
      <alignment horizontal="center" vertical="center"/>
    </xf>
    <xf numFmtId="0" fontId="0" fillId="0" borderId="0" xfId="0" applyAlignment="1">
      <alignment vertical="top" wrapText="1"/>
    </xf>
    <xf numFmtId="0" fontId="3" fillId="0" borderId="20" xfId="0" applyFont="1" applyBorder="1" applyAlignment="1">
      <alignment vertical="center"/>
    </xf>
    <xf numFmtId="0" fontId="13" fillId="4" borderId="0" xfId="0" applyFont="1" applyFill="1" applyAlignment="1">
      <alignment horizontal="center" vertical="center" wrapText="1"/>
    </xf>
    <xf numFmtId="0" fontId="13" fillId="4" borderId="21" xfId="0" applyFont="1" applyFill="1" applyBorder="1" applyAlignment="1">
      <alignment horizontal="center" vertical="center" wrapText="1"/>
    </xf>
    <xf numFmtId="0" fontId="17" fillId="0" borderId="22" xfId="0" applyFont="1" applyBorder="1" applyAlignment="1">
      <alignment vertical="center"/>
    </xf>
    <xf numFmtId="0" fontId="6" fillId="0" borderId="16" xfId="0" applyFont="1" applyBorder="1" applyAlignment="1">
      <alignment vertical="center" wrapText="1"/>
    </xf>
    <xf numFmtId="0" fontId="17" fillId="0" borderId="14" xfId="0" applyFont="1" applyBorder="1" applyAlignment="1">
      <alignment vertical="center"/>
    </xf>
    <xf numFmtId="0" fontId="6" fillId="0" borderId="23" xfId="0" applyFont="1" applyBorder="1" applyAlignment="1">
      <alignment vertical="center" wrapText="1"/>
    </xf>
    <xf numFmtId="0" fontId="6" fillId="0" borderId="14" xfId="0" applyFont="1" applyBorder="1" applyAlignment="1">
      <alignment vertical="center" wrapText="1"/>
    </xf>
    <xf numFmtId="0" fontId="0" fillId="0" borderId="4" xfId="0" applyBorder="1" applyAlignment="1">
      <alignment vertical="top"/>
    </xf>
    <xf numFmtId="0" fontId="0" fillId="0" borderId="0" xfId="0" quotePrefix="1" applyAlignment="1">
      <alignment vertical="top" wrapText="1"/>
    </xf>
    <xf numFmtId="0" fontId="0" fillId="0" borderId="4" xfId="0" quotePrefix="1" applyBorder="1" applyAlignment="1">
      <alignment vertical="top" wrapText="1"/>
    </xf>
    <xf numFmtId="0" fontId="21" fillId="0" borderId="4" xfId="0" applyFont="1" applyBorder="1" applyAlignment="1">
      <alignment horizontal="center" vertical="top" wrapText="1"/>
    </xf>
    <xf numFmtId="0" fontId="21" fillId="0" borderId="10" xfId="0" applyFont="1" applyBorder="1" applyAlignment="1">
      <alignment horizontal="center" vertical="top" wrapText="1"/>
    </xf>
    <xf numFmtId="0" fontId="1" fillId="0" borderId="4" xfId="0" applyFont="1" applyBorder="1" applyAlignment="1">
      <alignment horizontal="center" vertical="top" wrapText="1"/>
    </xf>
    <xf numFmtId="0" fontId="23" fillId="0" borderId="9" xfId="0" applyFont="1" applyBorder="1" applyAlignment="1" applyProtection="1">
      <alignment horizontal="center" vertical="center"/>
      <protection locked="0"/>
    </xf>
    <xf numFmtId="0" fontId="30" fillId="14" borderId="0" xfId="2" applyFont="1" applyFill="1" applyAlignment="1" applyProtection="1">
      <alignment horizontal="center" vertical="center"/>
      <protection locked="0"/>
    </xf>
    <xf numFmtId="0" fontId="31" fillId="13" borderId="0" xfId="3" applyFont="1" applyFill="1" applyAlignment="1" applyProtection="1">
      <alignment horizontal="center" vertical="center" wrapText="1"/>
      <protection locked="0"/>
    </xf>
    <xf numFmtId="0" fontId="32" fillId="12" borderId="0" xfId="4" applyFont="1" applyFill="1" applyAlignment="1" applyProtection="1">
      <alignment horizontal="center" vertical="center" wrapText="1"/>
      <protection locked="0"/>
    </xf>
    <xf numFmtId="0" fontId="32" fillId="12" borderId="0" xfId="4" applyFont="1" applyFill="1" applyAlignment="1" applyProtection="1">
      <alignment horizontal="center" vertical="center"/>
      <protection locked="0"/>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48" fillId="16" borderId="10" xfId="0" applyFont="1" applyFill="1" applyBorder="1" applyAlignment="1">
      <alignment horizontal="left" vertical="center" wrapText="1"/>
    </xf>
    <xf numFmtId="0" fontId="48" fillId="16" borderId="9" xfId="0" applyFont="1" applyFill="1" applyBorder="1" applyAlignment="1">
      <alignment horizontal="left" vertical="center" wrapText="1"/>
    </xf>
    <xf numFmtId="0" fontId="33" fillId="0" borderId="0" xfId="0" applyFont="1" applyProtection="1">
      <protection locked="0"/>
    </xf>
    <xf numFmtId="0" fontId="33" fillId="0" borderId="0" xfId="0" applyFont="1" applyAlignment="1" applyProtection="1">
      <alignment horizontal="center" vertical="center"/>
      <protection locked="0"/>
    </xf>
    <xf numFmtId="0" fontId="43" fillId="14" borderId="0" xfId="2" applyFont="1" applyFill="1" applyAlignment="1" applyProtection="1">
      <alignment horizontal="center" vertical="center"/>
      <protection locked="0"/>
    </xf>
    <xf numFmtId="0" fontId="44" fillId="13" borderId="0" xfId="3" applyFont="1" applyFill="1" applyAlignment="1" applyProtection="1">
      <alignment horizontal="center" vertical="center" wrapText="1"/>
      <protection locked="0"/>
    </xf>
    <xf numFmtId="0" fontId="45" fillId="12" borderId="0" xfId="4" applyFont="1" applyFill="1" applyAlignment="1" applyProtection="1">
      <alignment horizontal="center" vertical="center" wrapText="1"/>
      <protection locked="0"/>
    </xf>
    <xf numFmtId="0" fontId="45" fillId="12" borderId="0" xfId="4" applyFont="1" applyFill="1" applyAlignment="1" applyProtection="1">
      <alignment horizontal="center" vertical="center"/>
      <protection locked="0"/>
    </xf>
    <xf numFmtId="0" fontId="33" fillId="0" borderId="0" xfId="0" applyFont="1" applyAlignment="1" applyProtection="1">
      <alignment horizontal="center"/>
      <protection locked="0"/>
    </xf>
    <xf numFmtId="0" fontId="46" fillId="0" borderId="0" xfId="0" applyFont="1" applyProtection="1">
      <protection locked="0"/>
    </xf>
    <xf numFmtId="0" fontId="33" fillId="0" borderId="0" xfId="0" applyFont="1"/>
    <xf numFmtId="0" fontId="37" fillId="4" borderId="0" xfId="0" applyFont="1" applyFill="1" applyAlignment="1">
      <alignment horizontal="center"/>
    </xf>
    <xf numFmtId="0" fontId="38" fillId="11" borderId="1" xfId="0" applyFont="1" applyFill="1" applyBorder="1" applyAlignment="1">
      <alignment horizontal="center" vertical="center" wrapText="1"/>
    </xf>
    <xf numFmtId="0" fontId="42" fillId="0" borderId="0" xfId="0" applyFont="1" applyAlignment="1">
      <alignment horizontal="right" vertical="center" wrapText="1"/>
    </xf>
    <xf numFmtId="0" fontId="39" fillId="0" borderId="0" xfId="0" applyFont="1" applyAlignment="1">
      <alignment horizontal="right" vertical="center" wrapText="1"/>
    </xf>
    <xf numFmtId="0" fontId="39" fillId="16" borderId="4" xfId="0" applyFont="1" applyFill="1" applyBorder="1" applyAlignment="1">
      <alignment horizontal="center" vertical="center" wrapText="1"/>
    </xf>
    <xf numFmtId="0" fontId="48" fillId="16" borderId="7" xfId="0" applyFont="1" applyFill="1" applyBorder="1" applyAlignment="1">
      <alignment horizontal="left" vertical="center" wrapText="1"/>
    </xf>
    <xf numFmtId="0" fontId="33" fillId="16" borderId="4" xfId="0" applyFont="1" applyFill="1" applyBorder="1" applyAlignment="1">
      <alignment horizontal="left" vertical="center" wrapText="1"/>
    </xf>
    <xf numFmtId="0" fontId="48" fillId="7" borderId="7" xfId="3" applyFont="1" applyBorder="1" applyAlignment="1" applyProtection="1">
      <alignment horizontal="center"/>
      <protection locked="0"/>
    </xf>
    <xf numFmtId="0" fontId="48" fillId="7" borderId="8" xfId="3" applyFont="1" applyBorder="1" applyAlignment="1" applyProtection="1">
      <alignment horizontal="center"/>
      <protection locked="0"/>
    </xf>
    <xf numFmtId="0" fontId="0" fillId="0" borderId="9" xfId="0" applyBorder="1" applyAlignment="1">
      <alignment wrapText="1"/>
    </xf>
    <xf numFmtId="0" fontId="16" fillId="0" borderId="0" xfId="0" applyFont="1" applyAlignment="1">
      <alignment horizontal="right" vertical="center" wrapText="1"/>
    </xf>
    <xf numFmtId="0" fontId="10" fillId="16" borderId="7" xfId="3" applyFill="1" applyBorder="1" applyAlignment="1" applyProtection="1">
      <alignment horizontal="center"/>
    </xf>
    <xf numFmtId="0" fontId="10" fillId="16" borderId="9" xfId="3" applyFill="1" applyBorder="1" applyAlignment="1" applyProtection="1">
      <alignment horizontal="center"/>
    </xf>
    <xf numFmtId="0" fontId="48" fillId="0" borderId="7" xfId="2" applyFont="1" applyFill="1" applyBorder="1" applyAlignment="1" applyProtection="1">
      <alignment horizontal="center"/>
      <protection locked="0"/>
    </xf>
    <xf numFmtId="0" fontId="13" fillId="11" borderId="2" xfId="0" applyFont="1" applyFill="1" applyBorder="1" applyAlignment="1">
      <alignment horizontal="center" vertical="center" wrapText="1"/>
    </xf>
    <xf numFmtId="0" fontId="2" fillId="0" borderId="10" xfId="0" applyFont="1" applyBorder="1" applyAlignment="1">
      <alignment horizontal="left" vertical="center" wrapText="1"/>
    </xf>
    <xf numFmtId="0" fontId="48" fillId="3" borderId="4" xfId="0" applyFont="1" applyFill="1" applyBorder="1" applyAlignment="1">
      <alignment horizontal="center" vertical="center" wrapText="1"/>
    </xf>
    <xf numFmtId="0" fontId="48" fillId="16" borderId="7" xfId="3" applyFont="1" applyFill="1" applyBorder="1" applyAlignment="1" applyProtection="1">
      <alignment horizontal="center"/>
    </xf>
    <xf numFmtId="0" fontId="48" fillId="16" borderId="8" xfId="3" applyFont="1" applyFill="1" applyBorder="1" applyAlignment="1" applyProtection="1">
      <alignment horizontal="center"/>
    </xf>
    <xf numFmtId="0" fontId="52" fillId="16" borderId="9" xfId="2" applyFont="1" applyFill="1" applyBorder="1" applyAlignment="1" applyProtection="1">
      <alignment horizontal="center"/>
    </xf>
    <xf numFmtId="0" fontId="48" fillId="16" borderId="9" xfId="3" applyFont="1" applyFill="1" applyBorder="1" applyAlignment="1" applyProtection="1">
      <alignment horizontal="center"/>
    </xf>
    <xf numFmtId="0" fontId="48" fillId="16" borderId="10" xfId="3" applyFont="1" applyFill="1" applyBorder="1" applyAlignment="1" applyProtection="1">
      <alignment horizontal="center"/>
    </xf>
    <xf numFmtId="0" fontId="22" fillId="0" borderId="17" xfId="0" applyFont="1" applyBorder="1" applyAlignment="1" applyProtection="1">
      <alignment horizontal="left"/>
      <protection locked="0"/>
    </xf>
    <xf numFmtId="0" fontId="23" fillId="0" borderId="4" xfId="0" applyFont="1" applyBorder="1" applyAlignment="1" applyProtection="1">
      <alignment horizontal="left" vertical="center" wrapText="1"/>
      <protection locked="0"/>
    </xf>
    <xf numFmtId="0" fontId="29" fillId="0" borderId="24" xfId="0" applyFont="1" applyBorder="1" applyAlignment="1" applyProtection="1">
      <alignment vertical="center"/>
      <protection locked="0"/>
    </xf>
    <xf numFmtId="0" fontId="29" fillId="0" borderId="25" xfId="0" applyFont="1" applyBorder="1" applyAlignment="1" applyProtection="1">
      <alignment vertical="center"/>
      <protection locked="0"/>
    </xf>
    <xf numFmtId="0" fontId="2" fillId="0" borderId="30"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13" fillId="11" borderId="32" xfId="0" applyFont="1" applyFill="1" applyBorder="1" applyAlignment="1">
      <alignment horizontal="center" vertical="center" wrapText="1"/>
    </xf>
    <xf numFmtId="0" fontId="29" fillId="0" borderId="24" xfId="0" applyFont="1" applyBorder="1" applyAlignment="1">
      <alignment vertical="center"/>
    </xf>
    <xf numFmtId="0" fontId="22" fillId="13" borderId="17" xfId="0" applyFont="1" applyFill="1" applyBorder="1" applyAlignment="1">
      <alignment horizontal="left"/>
    </xf>
    <xf numFmtId="0" fontId="23" fillId="13" borderId="4" xfId="0" applyFont="1" applyFill="1" applyBorder="1" applyAlignment="1">
      <alignment horizontal="left" vertical="center" wrapText="1"/>
    </xf>
    <xf numFmtId="0" fontId="27" fillId="16" borderId="34" xfId="0" applyFont="1" applyFill="1" applyBorder="1" applyAlignment="1">
      <alignment horizontal="left" vertical="center" wrapText="1"/>
    </xf>
    <xf numFmtId="0" fontId="27" fillId="16" borderId="36" xfId="0" applyFont="1" applyFill="1" applyBorder="1" applyAlignment="1">
      <alignment horizontal="left" vertical="center" wrapText="1"/>
    </xf>
    <xf numFmtId="0" fontId="23" fillId="16" borderId="36" xfId="0" applyFont="1" applyFill="1" applyBorder="1" applyAlignment="1">
      <alignment horizontal="left" vertical="center" wrapText="1"/>
    </xf>
    <xf numFmtId="0" fontId="0" fillId="0" borderId="38" xfId="0" applyBorder="1" applyAlignment="1">
      <alignment horizontal="left" vertical="center" wrapText="1"/>
    </xf>
    <xf numFmtId="0" fontId="23" fillId="0" borderId="39" xfId="0" applyFont="1" applyBorder="1" applyAlignment="1" applyProtection="1">
      <alignment horizontal="center" vertical="center"/>
      <protection locked="0"/>
    </xf>
    <xf numFmtId="0" fontId="48" fillId="16" borderId="39" xfId="0" applyFont="1" applyFill="1" applyBorder="1" applyAlignment="1" applyProtection="1">
      <alignment horizontal="left" vertical="center" wrapText="1"/>
      <protection locked="0"/>
    </xf>
    <xf numFmtId="0" fontId="0" fillId="0" borderId="39" xfId="0" applyBorder="1" applyAlignment="1">
      <alignment horizontal="left" vertical="center" wrapText="1"/>
    </xf>
    <xf numFmtId="0" fontId="0" fillId="16" borderId="36" xfId="0" applyFill="1" applyBorder="1" applyAlignment="1">
      <alignment horizontal="left" vertical="center" wrapText="1"/>
    </xf>
    <xf numFmtId="0" fontId="0" fillId="16" borderId="38" xfId="0" applyFill="1" applyBorder="1" applyAlignment="1">
      <alignment horizontal="left" vertical="center" wrapText="1"/>
    </xf>
    <xf numFmtId="0" fontId="0" fillId="16" borderId="40" xfId="0" applyFill="1" applyBorder="1" applyAlignment="1">
      <alignment horizontal="left" vertical="center" wrapText="1"/>
    </xf>
    <xf numFmtId="0" fontId="0" fillId="0" borderId="40" xfId="0" applyBorder="1" applyAlignment="1">
      <alignment horizontal="left" vertical="center" wrapText="1"/>
    </xf>
    <xf numFmtId="0" fontId="0" fillId="16" borderId="39" xfId="0" applyFill="1" applyBorder="1" applyAlignment="1">
      <alignment horizontal="left" vertical="center" wrapText="1"/>
    </xf>
    <xf numFmtId="0" fontId="39" fillId="0" borderId="36" xfId="0" applyFont="1" applyBorder="1" applyAlignment="1">
      <alignment horizontal="center" vertical="center" wrapText="1"/>
    </xf>
    <xf numFmtId="0" fontId="39" fillId="0" borderId="38"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48" fillId="16" borderId="39" xfId="0" applyFont="1" applyFill="1" applyBorder="1" applyAlignment="1">
      <alignment horizontal="left" vertical="center" wrapText="1"/>
    </xf>
    <xf numFmtId="0" fontId="41" fillId="16" borderId="40" xfId="3" applyFont="1" applyFill="1" applyBorder="1" applyAlignment="1" applyProtection="1">
      <alignment horizontal="center"/>
    </xf>
    <xf numFmtId="0" fontId="39" fillId="16" borderId="36" xfId="0" applyFont="1" applyFill="1" applyBorder="1" applyAlignment="1">
      <alignment horizontal="center" vertical="center" wrapText="1"/>
    </xf>
    <xf numFmtId="0" fontId="33" fillId="16" borderId="36" xfId="0" applyFont="1" applyFill="1" applyBorder="1" applyAlignment="1">
      <alignment horizontal="left" vertical="center" wrapText="1"/>
    </xf>
    <xf numFmtId="0" fontId="0" fillId="16" borderId="42" xfId="0" applyFill="1" applyBorder="1" applyAlignment="1">
      <alignment horizontal="left" vertical="center" wrapText="1"/>
    </xf>
    <xf numFmtId="0" fontId="13" fillId="11" borderId="43" xfId="0" applyFont="1" applyFill="1" applyBorder="1" applyAlignment="1">
      <alignment horizontal="center" vertical="center" wrapText="1"/>
    </xf>
    <xf numFmtId="0" fontId="48" fillId="7" borderId="38" xfId="3" applyFont="1" applyBorder="1" applyAlignment="1" applyProtection="1">
      <alignment horizontal="center"/>
      <protection locked="0"/>
    </xf>
    <xf numFmtId="0" fontId="48" fillId="7" borderId="40" xfId="3" applyFont="1" applyBorder="1" applyAlignment="1" applyProtection="1">
      <alignment horizontal="center"/>
      <protection locked="0"/>
    </xf>
    <xf numFmtId="0" fontId="48" fillId="7" borderId="39" xfId="3" applyFont="1" applyBorder="1" applyAlignment="1" applyProtection="1">
      <alignment horizontal="center"/>
      <protection locked="0"/>
    </xf>
    <xf numFmtId="0" fontId="48" fillId="16" borderId="38" xfId="0" applyFont="1" applyFill="1" applyBorder="1" applyAlignment="1">
      <alignment horizontal="left" vertical="center" wrapText="1"/>
    </xf>
    <xf numFmtId="0" fontId="23" fillId="0" borderId="44" xfId="0" applyFont="1" applyBorder="1" applyAlignment="1" applyProtection="1">
      <alignment horizontal="center" vertical="center"/>
      <protection locked="0"/>
    </xf>
    <xf numFmtId="0" fontId="23" fillId="16" borderId="38" xfId="0" applyFont="1" applyFill="1" applyBorder="1" applyAlignment="1">
      <alignment horizontal="left" vertical="center" wrapText="1"/>
    </xf>
    <xf numFmtId="0" fontId="23" fillId="16" borderId="40" xfId="0" applyFont="1" applyFill="1" applyBorder="1" applyAlignment="1">
      <alignment horizontal="left" vertical="center" wrapText="1"/>
    </xf>
    <xf numFmtId="0" fontId="23" fillId="16" borderId="39" xfId="0" applyFont="1" applyFill="1" applyBorder="1" applyAlignment="1">
      <alignment horizontal="left" vertical="center" wrapText="1"/>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23" fillId="0" borderId="45" xfId="0" applyFont="1" applyBorder="1" applyAlignment="1">
      <alignment horizontal="center" vertical="center"/>
    </xf>
    <xf numFmtId="0" fontId="23" fillId="0" borderId="40" xfId="0" applyFont="1" applyBorder="1" applyAlignment="1" applyProtection="1">
      <alignment horizontal="center" vertical="center"/>
      <protection locked="0"/>
    </xf>
    <xf numFmtId="0" fontId="48" fillId="3" borderId="42" xfId="0" applyFont="1" applyFill="1" applyBorder="1" applyAlignment="1">
      <alignment horizontal="center" vertical="center" wrapText="1"/>
    </xf>
    <xf numFmtId="0" fontId="48" fillId="16" borderId="40" xfId="3" applyFont="1" applyFill="1" applyBorder="1" applyAlignment="1" applyProtection="1">
      <alignment horizontal="center"/>
    </xf>
    <xf numFmtId="0" fontId="52" fillId="16" borderId="39" xfId="3" applyFont="1" applyFill="1" applyBorder="1" applyAlignment="1" applyProtection="1">
      <alignment horizontal="center"/>
    </xf>
    <xf numFmtId="0" fontId="48" fillId="3" borderId="36" xfId="0" applyFont="1" applyFill="1" applyBorder="1" applyAlignment="1">
      <alignment horizontal="center" vertical="center" wrapText="1"/>
    </xf>
    <xf numFmtId="0" fontId="48" fillId="16" borderId="38" xfId="3" applyFont="1" applyFill="1" applyBorder="1" applyAlignment="1" applyProtection="1">
      <alignment horizontal="center"/>
    </xf>
    <xf numFmtId="0" fontId="48" fillId="16" borderId="40" xfId="3" applyFont="1" applyFill="1" applyBorder="1" applyAlignment="1" applyProtection="1">
      <alignment horizontal="center"/>
      <protection locked="0"/>
    </xf>
    <xf numFmtId="0" fontId="52" fillId="16" borderId="39" xfId="2" applyFont="1" applyFill="1" applyBorder="1" applyAlignment="1" applyProtection="1">
      <alignment horizontal="center"/>
    </xf>
    <xf numFmtId="0" fontId="0" fillId="3" borderId="36" xfId="0" applyFill="1" applyBorder="1" applyAlignment="1">
      <alignment horizontal="left" vertical="center" wrapText="1"/>
    </xf>
    <xf numFmtId="0" fontId="23" fillId="0" borderId="25" xfId="0" applyFont="1" applyBorder="1" applyAlignment="1" applyProtection="1">
      <alignment horizontal="center" vertical="center" wrapText="1"/>
      <protection locked="0"/>
    </xf>
    <xf numFmtId="0" fontId="0" fillId="0" borderId="46" xfId="0" applyBorder="1" applyAlignment="1">
      <alignment horizontal="left" vertical="center" wrapText="1"/>
    </xf>
    <xf numFmtId="0" fontId="1" fillId="4" borderId="47" xfId="0" applyFont="1" applyFill="1" applyBorder="1"/>
    <xf numFmtId="0" fontId="23" fillId="0" borderId="47" xfId="0" applyFont="1" applyBorder="1" applyProtection="1">
      <protection locked="0"/>
    </xf>
    <xf numFmtId="0" fontId="23" fillId="0" borderId="46" xfId="0" applyFont="1"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47" xfId="0" applyBorder="1" applyProtection="1">
      <protection locked="0"/>
    </xf>
    <xf numFmtId="0" fontId="2" fillId="17" borderId="4" xfId="0" applyFont="1" applyFill="1" applyBorder="1" applyAlignment="1">
      <alignment horizontal="left" vertical="center" wrapText="1"/>
    </xf>
    <xf numFmtId="0" fontId="57" fillId="17" borderId="4" xfId="0" applyFont="1" applyFill="1" applyBorder="1" applyAlignment="1">
      <alignment horizontal="left" vertical="center" wrapText="1"/>
    </xf>
    <xf numFmtId="0" fontId="2" fillId="0" borderId="34" xfId="0" applyFont="1" applyBorder="1" applyAlignment="1">
      <alignment horizontal="center" vertical="center" wrapText="1"/>
    </xf>
    <xf numFmtId="0" fontId="2" fillId="17" borderId="34" xfId="0" applyFont="1" applyFill="1" applyBorder="1" applyAlignment="1">
      <alignment horizontal="center" vertical="center" wrapText="1"/>
    </xf>
    <xf numFmtId="0" fontId="0" fillId="17" borderId="38" xfId="0" applyFill="1" applyBorder="1" applyAlignment="1">
      <alignment horizontal="left" vertical="center" wrapText="1"/>
    </xf>
    <xf numFmtId="0" fontId="27" fillId="16" borderId="4" xfId="0" applyFont="1" applyFill="1" applyBorder="1" applyAlignment="1">
      <alignment horizontal="center" vertical="center" wrapText="1"/>
    </xf>
    <xf numFmtId="0" fontId="2" fillId="17" borderId="5"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2" fillId="17" borderId="8" xfId="0" applyFont="1" applyFill="1" applyBorder="1" applyAlignment="1">
      <alignment horizontal="left" vertical="center" wrapText="1"/>
    </xf>
    <xf numFmtId="0" fontId="2" fillId="17" borderId="9" xfId="0" applyFont="1" applyFill="1" applyBorder="1" applyAlignment="1">
      <alignment horizontal="left" vertical="center" wrapText="1"/>
    </xf>
    <xf numFmtId="0" fontId="0" fillId="17" borderId="37" xfId="0" applyFill="1" applyBorder="1" applyAlignment="1">
      <alignment horizontal="left" vertical="center" wrapText="1"/>
    </xf>
    <xf numFmtId="0" fontId="0" fillId="17" borderId="39" xfId="0" applyFill="1" applyBorder="1" applyAlignment="1">
      <alignment horizontal="left" vertical="center" wrapText="1"/>
    </xf>
    <xf numFmtId="0" fontId="0" fillId="17" borderId="40" xfId="0" applyFill="1" applyBorder="1" applyAlignment="1">
      <alignment horizontal="left" vertical="center" wrapText="1"/>
    </xf>
    <xf numFmtId="0" fontId="39" fillId="17" borderId="4" xfId="0" applyFont="1" applyFill="1" applyBorder="1" applyAlignment="1">
      <alignment horizontal="left" vertical="center" wrapText="1"/>
    </xf>
    <xf numFmtId="0" fontId="39" fillId="17" borderId="36" xfId="0" applyFont="1" applyFill="1" applyBorder="1" applyAlignment="1">
      <alignment horizontal="center" vertical="center" wrapText="1"/>
    </xf>
    <xf numFmtId="0" fontId="0" fillId="17" borderId="9" xfId="0" applyFill="1" applyBorder="1" applyAlignment="1">
      <alignment wrapText="1"/>
    </xf>
    <xf numFmtId="0" fontId="23" fillId="17" borderId="38" xfId="0" applyFont="1" applyFill="1" applyBorder="1" applyAlignment="1">
      <alignment horizontal="left" vertical="center" wrapText="1"/>
    </xf>
    <xf numFmtId="0" fontId="23" fillId="17" borderId="39" xfId="0" applyFont="1" applyFill="1" applyBorder="1" applyAlignment="1">
      <alignment horizontal="left" vertical="center" wrapText="1"/>
    </xf>
    <xf numFmtId="0" fontId="34" fillId="17" borderId="8" xfId="0" applyFont="1" applyFill="1" applyBorder="1" applyAlignment="1">
      <alignment horizontal="left" vertical="center" wrapText="1"/>
    </xf>
    <xf numFmtId="0" fontId="2" fillId="17" borderId="10" xfId="0" applyFont="1" applyFill="1" applyBorder="1" applyAlignment="1">
      <alignment horizontal="left" vertical="center" wrapText="1"/>
    </xf>
    <xf numFmtId="0" fontId="0" fillId="17" borderId="7" xfId="0" applyFill="1" applyBorder="1" applyAlignment="1" applyProtection="1">
      <alignment horizontal="left" vertical="center" wrapText="1"/>
      <protection locked="0"/>
    </xf>
    <xf numFmtId="0" fontId="0" fillId="17" borderId="9" xfId="0" applyFill="1" applyBorder="1" applyAlignment="1" applyProtection="1">
      <alignment horizontal="left" vertical="center" wrapText="1"/>
      <protection locked="0"/>
    </xf>
    <xf numFmtId="0" fontId="0" fillId="17" borderId="7" xfId="0" applyFill="1" applyBorder="1" applyAlignment="1">
      <alignment horizontal="left" vertical="center" wrapText="1"/>
    </xf>
    <xf numFmtId="0" fontId="33" fillId="0" borderId="9"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16" borderId="9" xfId="0" applyFill="1" applyBorder="1" applyAlignment="1">
      <alignment horizontal="left" vertical="center" wrapText="1"/>
    </xf>
    <xf numFmtId="0" fontId="33" fillId="16" borderId="0" xfId="0" applyFont="1" applyFill="1" applyAlignment="1">
      <alignment horizontal="left" vertical="center" wrapText="1"/>
    </xf>
    <xf numFmtId="0" fontId="0" fillId="0" borderId="8"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0" fillId="16" borderId="4" xfId="0" applyFill="1" applyBorder="1" applyAlignment="1">
      <alignment horizontal="left" vertical="center" wrapText="1"/>
    </xf>
    <xf numFmtId="0" fontId="0" fillId="0" borderId="4" xfId="0" applyBorder="1" applyAlignment="1" applyProtection="1">
      <alignment horizontal="left" vertical="center" wrapText="1"/>
      <protection locked="0"/>
    </xf>
    <xf numFmtId="0" fontId="0" fillId="16" borderId="9" xfId="0" applyFill="1" applyBorder="1" applyAlignment="1" applyProtection="1">
      <alignment horizontal="left" vertical="center" wrapText="1"/>
      <protection locked="0"/>
    </xf>
    <xf numFmtId="0" fontId="0" fillId="16" borderId="4" xfId="0" applyFill="1" applyBorder="1" applyAlignment="1" applyProtection="1">
      <alignment horizontal="left" vertical="center" wrapText="1"/>
      <protection locked="0"/>
    </xf>
    <xf numFmtId="0" fontId="0" fillId="15" borderId="48" xfId="0" applyFill="1" applyBorder="1" applyAlignment="1" applyProtection="1">
      <alignment horizontal="left" vertical="center" wrapText="1"/>
      <protection locked="0"/>
    </xf>
    <xf numFmtId="0" fontId="0" fillId="15" borderId="50" xfId="0" applyFill="1" applyBorder="1" applyAlignment="1" applyProtection="1">
      <alignment horizontal="left" vertical="center" wrapText="1"/>
      <protection locked="0"/>
    </xf>
    <xf numFmtId="0" fontId="0" fillId="16" borderId="10" xfId="0" applyFill="1" applyBorder="1" applyAlignment="1">
      <alignment horizontal="left" vertical="center" wrapText="1"/>
    </xf>
    <xf numFmtId="0" fontId="0" fillId="15" borderId="9" xfId="0"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33" fillId="16" borderId="9" xfId="0" applyFont="1" applyFill="1" applyBorder="1" applyAlignment="1" applyProtection="1">
      <alignment horizontal="left" vertical="center" wrapText="1"/>
      <protection locked="0"/>
    </xf>
    <xf numFmtId="0" fontId="0" fillId="16" borderId="7" xfId="0" applyFill="1" applyBorder="1" applyAlignment="1">
      <alignment horizontal="left" vertical="center" wrapText="1"/>
    </xf>
    <xf numFmtId="0" fontId="0" fillId="0" borderId="7" xfId="0" applyBorder="1" applyAlignment="1" applyProtection="1">
      <alignment horizontal="left" vertical="top" wrapText="1"/>
      <protection locked="0"/>
    </xf>
    <xf numFmtId="0" fontId="33" fillId="16" borderId="9" xfId="0" applyFont="1" applyFill="1" applyBorder="1" applyAlignment="1">
      <alignment horizontal="left" vertical="center" wrapText="1"/>
    </xf>
    <xf numFmtId="0" fontId="0" fillId="0" borderId="7" xfId="0" applyBorder="1" applyAlignment="1">
      <alignment horizontal="left" vertical="center" wrapText="1"/>
    </xf>
    <xf numFmtId="0" fontId="33" fillId="0" borderId="5"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0" fillId="3" borderId="5" xfId="0" applyFill="1" applyBorder="1" applyAlignment="1">
      <alignment horizontal="left" vertical="center" wrapText="1"/>
    </xf>
    <xf numFmtId="0" fontId="0" fillId="3" borderId="4" xfId="0" applyFill="1" applyBorder="1" applyAlignment="1">
      <alignment horizontal="left" vertical="center" wrapText="1"/>
    </xf>
    <xf numFmtId="0" fontId="17" fillId="4" borderId="0" xfId="0" applyFont="1" applyFill="1" applyAlignment="1">
      <alignment horizontal="center"/>
    </xf>
    <xf numFmtId="0" fontId="8" fillId="5" borderId="0" xfId="0" applyFont="1" applyFill="1" applyAlignment="1">
      <alignment horizontal="center" wrapText="1"/>
    </xf>
    <xf numFmtId="0" fontId="8" fillId="5" borderId="17" xfId="0" applyFont="1" applyFill="1" applyBorder="1" applyAlignment="1">
      <alignment horizontal="center" wrapText="1"/>
    </xf>
    <xf numFmtId="14" fontId="0" fillId="0" borderId="0" xfId="0" applyNumberFormat="1"/>
    <xf numFmtId="0" fontId="27" fillId="16" borderId="4" xfId="0" applyFont="1" applyFill="1" applyBorder="1" applyAlignment="1">
      <alignment horizontal="left" vertical="center" wrapText="1"/>
    </xf>
    <xf numFmtId="0" fontId="0" fillId="17" borderId="4" xfId="0" applyFill="1" applyBorder="1" applyAlignment="1">
      <alignment horizontal="left" vertical="center" wrapText="1"/>
    </xf>
    <xf numFmtId="0" fontId="0" fillId="17" borderId="10" xfId="0" applyFill="1" applyBorder="1" applyAlignment="1">
      <alignment horizontal="left" vertical="center" wrapText="1"/>
    </xf>
    <xf numFmtId="0" fontId="48" fillId="16" borderId="4" xfId="0" applyFont="1"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40" fillId="16" borderId="4" xfId="0" applyFont="1" applyFill="1" applyBorder="1" applyAlignment="1">
      <alignment horizontal="left" vertical="center" wrapText="1"/>
    </xf>
    <xf numFmtId="0" fontId="0" fillId="17" borderId="30" xfId="0" applyFill="1" applyBorder="1" applyAlignment="1">
      <alignment horizontal="left" vertical="center" wrapText="1"/>
    </xf>
    <xf numFmtId="0" fontId="33" fillId="17" borderId="7" xfId="0" applyFont="1" applyFill="1" applyBorder="1" applyAlignment="1">
      <alignment horizontal="left" vertical="center" wrapText="1"/>
    </xf>
    <xf numFmtId="0" fontId="33" fillId="17" borderId="9" xfId="0" applyFont="1" applyFill="1" applyBorder="1" applyAlignment="1">
      <alignment horizontal="left" vertical="center" wrapText="1"/>
    </xf>
    <xf numFmtId="0" fontId="33" fillId="17" borderId="4" xfId="0" applyFont="1" applyFill="1" applyBorder="1" applyAlignment="1">
      <alignment horizontal="left" vertical="center" wrapText="1"/>
    </xf>
    <xf numFmtId="0" fontId="0" fillId="17" borderId="5" xfId="0" applyFill="1" applyBorder="1" applyAlignment="1">
      <alignment horizontal="left" vertical="center" wrapText="1"/>
    </xf>
    <xf numFmtId="0" fontId="27" fillId="16" borderId="7" xfId="0" applyFont="1" applyFill="1" applyBorder="1" applyAlignment="1">
      <alignment horizontal="left" vertical="center" wrapText="1"/>
    </xf>
    <xf numFmtId="0" fontId="51" fillId="0" borderId="8" xfId="0" applyFont="1" applyBorder="1" applyAlignment="1">
      <alignment horizontal="left" vertical="center" wrapText="1"/>
    </xf>
    <xf numFmtId="0" fontId="0" fillId="17" borderId="7" xfId="0" applyFill="1" applyBorder="1" applyAlignment="1">
      <alignment horizontal="left" vertical="top" wrapText="1"/>
    </xf>
    <xf numFmtId="0" fontId="51" fillId="0" borderId="7" xfId="0" applyFont="1" applyBorder="1" applyAlignment="1">
      <alignment horizontal="left" vertical="center" wrapText="1"/>
    </xf>
    <xf numFmtId="0" fontId="51" fillId="0" borderId="9" xfId="0" applyFont="1" applyBorder="1" applyAlignment="1">
      <alignment horizontal="left" vertical="center" wrapText="1"/>
    </xf>
    <xf numFmtId="0" fontId="48" fillId="3" borderId="4" xfId="0" applyFont="1" applyFill="1" applyBorder="1" applyAlignment="1">
      <alignment horizontal="left" vertical="center" wrapText="1"/>
    </xf>
    <xf numFmtId="0" fontId="52" fillId="0" borderId="8" xfId="0" applyFont="1" applyBorder="1" applyAlignment="1">
      <alignment horizontal="left" vertical="center" wrapText="1"/>
    </xf>
    <xf numFmtId="0" fontId="33" fillId="17" borderId="10" xfId="0" applyFont="1" applyFill="1" applyBorder="1" applyAlignment="1">
      <alignment horizontal="left" vertical="center" wrapText="1"/>
    </xf>
    <xf numFmtId="0" fontId="52" fillId="16" borderId="9" xfId="0" applyFont="1" applyFill="1" applyBorder="1" applyAlignment="1">
      <alignment horizontal="left" vertical="center" wrapText="1"/>
    </xf>
    <xf numFmtId="0" fontId="48" fillId="0" borderId="7" xfId="0" applyFont="1" applyBorder="1" applyAlignment="1">
      <alignment horizontal="left" vertical="center" wrapText="1"/>
    </xf>
    <xf numFmtId="0" fontId="48" fillId="0" borderId="8" xfId="0" applyFont="1" applyBorder="1" applyAlignment="1">
      <alignment horizontal="left" vertical="center" wrapText="1"/>
    </xf>
    <xf numFmtId="0" fontId="52" fillId="0" borderId="9" xfId="0" applyFont="1" applyBorder="1" applyAlignment="1">
      <alignment horizontal="left" vertical="center" wrapText="1"/>
    </xf>
    <xf numFmtId="0" fontId="48" fillId="0" borderId="7" xfId="0" applyFont="1" applyBorder="1" applyAlignment="1">
      <alignment vertical="center" wrapText="1"/>
    </xf>
    <xf numFmtId="0" fontId="48" fillId="0" borderId="9" xfId="0" applyFont="1" applyBorder="1" applyAlignment="1">
      <alignment horizontal="left" vertical="center" wrapText="1"/>
    </xf>
    <xf numFmtId="0" fontId="33" fillId="17" borderId="53" xfId="0" applyFont="1" applyFill="1" applyBorder="1" applyAlignment="1">
      <alignment horizontal="left" vertical="center" wrapText="1"/>
    </xf>
    <xf numFmtId="0" fontId="48" fillId="7" borderId="37" xfId="3" applyFont="1" applyBorder="1" applyAlignment="1" applyProtection="1">
      <alignment horizontal="center"/>
      <protection locked="0"/>
    </xf>
    <xf numFmtId="0" fontId="33" fillId="17" borderId="0" xfId="0" applyFont="1" applyFill="1" applyAlignment="1">
      <alignment horizontal="left" vertical="center" wrapText="1"/>
    </xf>
    <xf numFmtId="0" fontId="33" fillId="17" borderId="54" xfId="0" applyFont="1" applyFill="1" applyBorder="1" applyAlignment="1">
      <alignment horizontal="left" vertical="center" wrapText="1"/>
    </xf>
    <xf numFmtId="0" fontId="39" fillId="17" borderId="9" xfId="0" applyFont="1" applyFill="1" applyBorder="1" applyAlignment="1">
      <alignment horizontal="left" vertical="center" wrapText="1"/>
    </xf>
    <xf numFmtId="0" fontId="0" fillId="18" borderId="7" xfId="0" applyFill="1" applyBorder="1" applyAlignment="1">
      <alignment horizontal="left" vertical="center" wrapText="1"/>
    </xf>
    <xf numFmtId="0" fontId="0" fillId="18" borderId="52" xfId="0" applyFill="1" applyBorder="1" applyAlignment="1">
      <alignment horizontal="left" vertical="center" wrapText="1"/>
    </xf>
    <xf numFmtId="0" fontId="0" fillId="15" borderId="9" xfId="0" applyFill="1" applyBorder="1" applyAlignment="1">
      <alignment horizontal="left" vertical="center" wrapText="1"/>
    </xf>
    <xf numFmtId="0" fontId="48" fillId="15" borderId="9" xfId="3" applyFont="1" applyFill="1" applyBorder="1" applyAlignment="1" applyProtection="1">
      <alignment horizontal="center"/>
    </xf>
    <xf numFmtId="0" fontId="2" fillId="18" borderId="53" xfId="0" applyFont="1" applyFill="1" applyBorder="1" applyAlignment="1">
      <alignment horizontal="left" vertical="center" wrapText="1"/>
    </xf>
    <xf numFmtId="0" fontId="23" fillId="0" borderId="39" xfId="0" applyFont="1" applyBorder="1" applyAlignment="1">
      <alignment horizontal="center" vertical="center"/>
    </xf>
    <xf numFmtId="0" fontId="48" fillId="16" borderId="53" xfId="0" applyFont="1" applyFill="1" applyBorder="1" applyAlignment="1">
      <alignment horizontal="left" vertical="center" wrapText="1"/>
    </xf>
    <xf numFmtId="0" fontId="39" fillId="17" borderId="5" xfId="0" applyFont="1" applyFill="1" applyBorder="1" applyAlignment="1">
      <alignment horizontal="left" vertical="center" wrapText="1"/>
    </xf>
    <xf numFmtId="0" fontId="33" fillId="17" borderId="55" xfId="0" applyFont="1" applyFill="1" applyBorder="1" applyAlignment="1">
      <alignment horizontal="left" vertical="center" wrapText="1"/>
    </xf>
    <xf numFmtId="0" fontId="48" fillId="7" borderId="42" xfId="3" applyFont="1" applyBorder="1" applyAlignment="1" applyProtection="1">
      <alignment horizontal="center"/>
      <protection locked="0"/>
    </xf>
    <xf numFmtId="0" fontId="0" fillId="0" borderId="30" xfId="0" applyBorder="1" applyAlignment="1" applyProtection="1">
      <alignment horizontal="left" vertical="center" wrapText="1"/>
      <protection locked="0"/>
    </xf>
    <xf numFmtId="0" fontId="48" fillId="7" borderId="45" xfId="3" applyFont="1" applyBorder="1" applyAlignment="1" applyProtection="1">
      <alignment horizontal="center"/>
      <protection locked="0"/>
    </xf>
    <xf numFmtId="0" fontId="48" fillId="16" borderId="54" xfId="0" applyFont="1" applyFill="1" applyBorder="1" applyAlignment="1">
      <alignment horizontal="left" vertical="center" wrapText="1"/>
    </xf>
    <xf numFmtId="0" fontId="48" fillId="16" borderId="55" xfId="0" applyFont="1" applyFill="1" applyBorder="1" applyAlignment="1">
      <alignment horizontal="left" vertical="center" wrapText="1"/>
    </xf>
    <xf numFmtId="0" fontId="0" fillId="16" borderId="5" xfId="0" applyFill="1" applyBorder="1" applyAlignment="1">
      <alignment horizontal="left" vertical="center" wrapText="1"/>
    </xf>
    <xf numFmtId="0" fontId="0" fillId="16" borderId="37" xfId="0" applyFill="1" applyBorder="1" applyAlignment="1">
      <alignment horizontal="left" vertical="center" wrapText="1"/>
    </xf>
    <xf numFmtId="0" fontId="0" fillId="18" borderId="39" xfId="0" applyFill="1" applyBorder="1" applyAlignment="1">
      <alignment horizontal="left" vertical="center" wrapText="1"/>
    </xf>
    <xf numFmtId="0" fontId="2" fillId="18" borderId="55" xfId="0" applyFont="1" applyFill="1" applyBorder="1" applyAlignment="1">
      <alignment horizontal="left" vertical="center" wrapText="1"/>
    </xf>
    <xf numFmtId="0" fontId="38" fillId="11" borderId="3" xfId="0" applyFont="1" applyFill="1" applyBorder="1" applyAlignment="1">
      <alignment horizontal="center" vertical="center" wrapText="1"/>
    </xf>
    <xf numFmtId="0" fontId="36" fillId="4" borderId="17" xfId="0" applyFont="1" applyFill="1" applyBorder="1" applyAlignment="1">
      <alignment horizontal="left"/>
    </xf>
    <xf numFmtId="0" fontId="36" fillId="4" borderId="0" xfId="0" applyFont="1" applyFill="1" applyAlignment="1">
      <alignment horizontal="left"/>
    </xf>
    <xf numFmtId="0" fontId="56" fillId="0" borderId="0" xfId="0" applyFont="1" applyAlignment="1">
      <alignment horizontal="left" vertical="top" wrapText="1"/>
    </xf>
    <xf numFmtId="0" fontId="35" fillId="10" borderId="0" xfId="0" applyFont="1" applyFill="1" applyAlignment="1">
      <alignment horizontal="left"/>
    </xf>
    <xf numFmtId="0" fontId="35" fillId="10" borderId="17" xfId="0" applyFont="1" applyFill="1" applyBorder="1" applyAlignment="1">
      <alignment horizontal="left"/>
    </xf>
    <xf numFmtId="0" fontId="63" fillId="5" borderId="0" xfId="0" applyFont="1" applyFill="1" applyAlignment="1">
      <alignment horizontal="center" wrapText="1"/>
    </xf>
    <xf numFmtId="0" fontId="63" fillId="5" borderId="17" xfId="0" applyFont="1" applyFill="1" applyBorder="1" applyAlignment="1">
      <alignment horizontal="center" wrapText="1"/>
    </xf>
    <xf numFmtId="0" fontId="0" fillId="17" borderId="4" xfId="0" applyFill="1" applyBorder="1" applyAlignment="1">
      <alignment horizontal="center" vertical="center" wrapText="1"/>
    </xf>
    <xf numFmtId="0" fontId="0" fillId="17" borderId="36" xfId="0" applyFill="1" applyBorder="1" applyAlignment="1">
      <alignment horizontal="center" vertical="center" wrapText="1"/>
    </xf>
    <xf numFmtId="0" fontId="63" fillId="5" borderId="19" xfId="0" applyFont="1" applyFill="1" applyBorder="1" applyAlignment="1">
      <alignment horizontal="center" wrapText="1"/>
    </xf>
    <xf numFmtId="0" fontId="63" fillId="5" borderId="19" xfId="0" applyFont="1" applyFill="1" applyBorder="1" applyAlignment="1">
      <alignment horizontal="center"/>
    </xf>
    <xf numFmtId="0" fontId="63" fillId="5" borderId="0" xfId="0" applyFont="1" applyFill="1" applyAlignment="1">
      <alignment horizontal="center"/>
    </xf>
    <xf numFmtId="0" fontId="0" fillId="17" borderId="4" xfId="0" applyFill="1" applyBorder="1" applyAlignment="1">
      <alignment horizontal="center" vertical="top" wrapText="1"/>
    </xf>
    <xf numFmtId="0" fontId="0" fillId="17" borderId="4" xfId="0" applyFill="1" applyBorder="1" applyAlignment="1">
      <alignment horizontal="center" vertical="top"/>
    </xf>
    <xf numFmtId="0" fontId="0" fillId="17" borderId="36" xfId="0" applyFill="1" applyBorder="1" applyAlignment="1">
      <alignment horizontal="center" vertical="top"/>
    </xf>
    <xf numFmtId="0" fontId="38" fillId="11" borderId="12" xfId="0" applyFont="1" applyFill="1" applyBorder="1" applyAlignment="1">
      <alignment horizontal="center" vertical="center" wrapText="1"/>
    </xf>
    <xf numFmtId="0" fontId="38" fillId="11" borderId="13" xfId="0" applyFont="1" applyFill="1" applyBorder="1" applyAlignment="1">
      <alignment horizontal="center" vertical="center" wrapText="1"/>
    </xf>
    <xf numFmtId="0" fontId="38" fillId="11" borderId="2"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38" fillId="11" borderId="10" xfId="0" applyFont="1" applyFill="1" applyBorder="1" applyAlignment="1">
      <alignment horizontal="center" vertical="center" wrapText="1"/>
    </xf>
    <xf numFmtId="0" fontId="38" fillId="11" borderId="5" xfId="0" applyFont="1" applyFill="1" applyBorder="1" applyAlignment="1">
      <alignment horizontal="center" vertical="center" wrapText="1"/>
    </xf>
    <xf numFmtId="0" fontId="0" fillId="0" borderId="0" xfId="0" applyAlignment="1">
      <alignment horizontal="center" vertical="center"/>
    </xf>
    <xf numFmtId="0" fontId="20" fillId="0" borderId="0" xfId="0" applyFont="1" applyAlignment="1">
      <alignment horizontal="left" wrapText="1"/>
    </xf>
    <xf numFmtId="0" fontId="14" fillId="10" borderId="0" xfId="0" applyFont="1" applyFill="1" applyAlignment="1">
      <alignment horizontal="center"/>
    </xf>
    <xf numFmtId="0" fontId="14" fillId="10" borderId="33" xfId="0" applyFont="1" applyFill="1" applyBorder="1" applyAlignment="1">
      <alignment horizontal="center"/>
    </xf>
    <xf numFmtId="0" fontId="14" fillId="10" borderId="18" xfId="0" applyFont="1" applyFill="1" applyBorder="1" applyAlignment="1">
      <alignment horizontal="center" vertical="center"/>
    </xf>
    <xf numFmtId="0" fontId="8" fillId="5" borderId="0" xfId="0" applyFont="1" applyFill="1" applyAlignment="1">
      <alignment horizontal="center"/>
    </xf>
    <xf numFmtId="0" fontId="8" fillId="5" borderId="19" xfId="0" applyFont="1" applyFill="1" applyBorder="1" applyAlignment="1">
      <alignment horizontal="center"/>
    </xf>
    <xf numFmtId="0" fontId="5" fillId="0" borderId="16" xfId="0" applyFont="1" applyBorder="1" applyAlignment="1">
      <alignment horizontal="left"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0" fillId="17" borderId="10" xfId="0" applyFill="1" applyBorder="1" applyAlignment="1">
      <alignment horizontal="center" vertical="center" wrapText="1"/>
    </xf>
    <xf numFmtId="0" fontId="0" fillId="17" borderId="37" xfId="0" applyFill="1" applyBorder="1" applyAlignment="1">
      <alignment horizontal="center" vertical="center" wrapText="1"/>
    </xf>
    <xf numFmtId="0" fontId="22" fillId="4" borderId="17" xfId="0" applyFont="1" applyFill="1" applyBorder="1" applyAlignment="1">
      <alignment horizontal="left"/>
    </xf>
    <xf numFmtId="0" fontId="22" fillId="4" borderId="0" xfId="0" applyFont="1" applyFill="1" applyAlignment="1">
      <alignment horizontal="left"/>
    </xf>
    <xf numFmtId="0" fontId="8" fillId="5" borderId="0" xfId="0" applyFont="1" applyFill="1" applyAlignment="1">
      <alignment horizontal="center" wrapText="1"/>
    </xf>
    <xf numFmtId="0" fontId="8" fillId="5" borderId="17" xfId="0" applyFont="1" applyFill="1" applyBorder="1" applyAlignment="1">
      <alignment horizontal="center" wrapText="1"/>
    </xf>
    <xf numFmtId="0" fontId="8" fillId="5" borderId="19" xfId="0" applyFont="1" applyFill="1" applyBorder="1" applyAlignment="1">
      <alignment horizontal="center" wrapText="1"/>
    </xf>
    <xf numFmtId="0" fontId="0" fillId="17" borderId="34" xfId="0" applyFill="1" applyBorder="1" applyAlignment="1">
      <alignment horizontal="center" vertical="center" wrapText="1"/>
    </xf>
    <xf numFmtId="0" fontId="0" fillId="17" borderId="4" xfId="0" applyFill="1" applyBorder="1" applyAlignment="1">
      <alignment horizontal="center" wrapText="1"/>
    </xf>
    <xf numFmtId="0" fontId="0" fillId="17" borderId="36" xfId="0" applyFill="1" applyBorder="1" applyAlignment="1">
      <alignment horizontal="center" wrapText="1"/>
    </xf>
    <xf numFmtId="0" fontId="0" fillId="17" borderId="36" xfId="0" applyFill="1" applyBorder="1" applyAlignment="1">
      <alignment horizontal="center" vertical="top" wrapText="1"/>
    </xf>
    <xf numFmtId="0" fontId="0" fillId="17" borderId="51" xfId="0" applyFill="1" applyBorder="1" applyAlignment="1">
      <alignment horizontal="center" vertical="center" wrapText="1"/>
    </xf>
    <xf numFmtId="0" fontId="0" fillId="17" borderId="4" xfId="0" applyFill="1" applyBorder="1" applyAlignment="1">
      <alignment horizontal="center" vertical="center"/>
    </xf>
    <xf numFmtId="0" fontId="0" fillId="17" borderId="36" xfId="0" applyFill="1" applyBorder="1" applyAlignment="1">
      <alignment horizontal="center" vertical="center"/>
    </xf>
    <xf numFmtId="0" fontId="0" fillId="0" borderId="0" xfId="0" applyAlignment="1">
      <alignment horizontal="left"/>
    </xf>
    <xf numFmtId="0" fontId="0" fillId="0" borderId="17" xfId="0" applyBorder="1" applyAlignment="1">
      <alignment horizontal="left"/>
    </xf>
    <xf numFmtId="0" fontId="64" fillId="0" borderId="17" xfId="0" applyFont="1" applyBorder="1" applyAlignment="1">
      <alignment horizontal="center"/>
    </xf>
    <xf numFmtId="0" fontId="8" fillId="5" borderId="17" xfId="0" applyFont="1" applyFill="1" applyBorder="1" applyAlignment="1">
      <alignment horizontal="center"/>
    </xf>
    <xf numFmtId="0" fontId="8" fillId="5" borderId="18" xfId="0" applyFont="1" applyFill="1" applyBorder="1" applyAlignment="1">
      <alignment horizontal="center" wrapText="1"/>
    </xf>
    <xf numFmtId="0" fontId="64" fillId="0" borderId="0" xfId="0" applyFont="1" applyAlignment="1">
      <alignment horizontal="center"/>
    </xf>
    <xf numFmtId="0" fontId="0" fillId="17" borderId="4" xfId="0" applyFill="1" applyBorder="1" applyAlignment="1">
      <alignment horizontal="center"/>
    </xf>
    <xf numFmtId="0" fontId="0" fillId="17" borderId="36" xfId="0" applyFill="1" applyBorder="1" applyAlignment="1">
      <alignment horizontal="center"/>
    </xf>
    <xf numFmtId="0" fontId="13" fillId="11" borderId="2"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8" xfId="0" applyFont="1" applyFill="1" applyBorder="1" applyAlignment="1">
      <alignment horizontal="center" vertical="center" wrapText="1"/>
    </xf>
    <xf numFmtId="0" fontId="13" fillId="11" borderId="29" xfId="0" applyFont="1" applyFill="1" applyBorder="1" applyAlignment="1">
      <alignment horizontal="center" vertical="center" wrapText="1"/>
    </xf>
    <xf numFmtId="0" fontId="22" fillId="0" borderId="17" xfId="0" applyFont="1" applyBorder="1" applyAlignment="1">
      <alignment horizontal="left"/>
    </xf>
    <xf numFmtId="0" fontId="55" fillId="15" borderId="0" xfId="0" applyFont="1" applyFill="1" applyAlignment="1">
      <alignment horizontal="left" vertical="top" wrapText="1"/>
    </xf>
    <xf numFmtId="0" fontId="24" fillId="15" borderId="17" xfId="0" applyFont="1" applyFill="1" applyBorder="1" applyAlignment="1">
      <alignment horizontal="left" vertical="top" wrapText="1"/>
    </xf>
    <xf numFmtId="0" fontId="55" fillId="15" borderId="17" xfId="0" applyFont="1" applyFill="1" applyBorder="1" applyAlignment="1">
      <alignment horizontal="left" vertical="top" wrapText="1"/>
    </xf>
    <xf numFmtId="0" fontId="13" fillId="11" borderId="0" xfId="0" applyFont="1" applyFill="1" applyAlignment="1">
      <alignment horizontal="center" vertical="center" wrapText="1"/>
    </xf>
    <xf numFmtId="0" fontId="13" fillId="11" borderId="31"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13" fillId="11" borderId="32" xfId="0" applyFont="1" applyFill="1" applyBorder="1" applyAlignment="1">
      <alignment horizontal="center" vertical="center" wrapText="1"/>
    </xf>
    <xf numFmtId="0" fontId="9" fillId="6" borderId="0" xfId="2" applyFont="1" applyAlignment="1" applyProtection="1">
      <alignment horizontal="center" vertical="center"/>
    </xf>
    <xf numFmtId="0" fontId="10" fillId="7" borderId="0" xfId="3" applyFont="1" applyAlignment="1" applyProtection="1">
      <alignment horizontal="center" vertical="center" wrapText="1"/>
    </xf>
    <xf numFmtId="0" fontId="11" fillId="9" borderId="0" xfId="4" applyFont="1" applyAlignment="1" applyProtection="1">
      <alignment horizontal="center" vertical="center"/>
    </xf>
    <xf numFmtId="0" fontId="14" fillId="10" borderId="0" xfId="0" applyFont="1" applyFill="1" applyAlignment="1">
      <alignment horizontal="left"/>
    </xf>
    <xf numFmtId="0" fontId="14" fillId="10" borderId="17" xfId="0" applyFont="1" applyFill="1" applyBorder="1" applyAlignment="1">
      <alignment horizontal="left"/>
    </xf>
    <xf numFmtId="0" fontId="10" fillId="7" borderId="35" xfId="3" applyFont="1" applyBorder="1" applyAlignment="1" applyProtection="1">
      <alignment horizontal="center"/>
      <protection locked="0"/>
    </xf>
    <xf numFmtId="0" fontId="10" fillId="7" borderId="37" xfId="3" applyFont="1" applyBorder="1" applyAlignment="1" applyProtection="1">
      <alignment horizontal="center"/>
      <protection locked="0"/>
    </xf>
    <xf numFmtId="0" fontId="10" fillId="7" borderId="4" xfId="3" applyFont="1" applyBorder="1" applyAlignment="1" applyProtection="1">
      <alignment horizontal="center"/>
      <protection locked="0"/>
    </xf>
    <xf numFmtId="0" fontId="2" fillId="0" borderId="34" xfId="0" applyFont="1" applyBorder="1" applyAlignment="1" applyProtection="1">
      <alignment horizontal="center" vertical="center" wrapText="1"/>
      <protection locked="0"/>
    </xf>
    <xf numFmtId="0" fontId="10" fillId="7" borderId="38" xfId="3" applyFont="1" applyBorder="1" applyAlignment="1" applyProtection="1">
      <alignment horizontal="center"/>
      <protection locked="0"/>
    </xf>
    <xf numFmtId="0" fontId="10" fillId="7" borderId="7" xfId="3" applyFont="1" applyBorder="1" applyAlignment="1" applyProtection="1">
      <alignment horizontal="center"/>
      <protection locked="0"/>
    </xf>
    <xf numFmtId="0" fontId="10" fillId="7" borderId="34" xfId="3" applyFont="1" applyBorder="1" applyAlignment="1" applyProtection="1">
      <alignment horizontal="center"/>
      <protection locked="0"/>
    </xf>
    <xf numFmtId="0" fontId="10" fillId="7" borderId="36" xfId="3" applyFont="1" applyBorder="1" applyAlignment="1" applyProtection="1">
      <alignment horizontal="center"/>
      <protection locked="0"/>
    </xf>
    <xf numFmtId="0" fontId="2" fillId="0" borderId="0" xfId="0" applyFont="1" applyAlignment="1">
      <alignment horizontal="right" vertical="center" wrapText="1"/>
    </xf>
    <xf numFmtId="0" fontId="9" fillId="6" borderId="0" xfId="2" applyFont="1" applyAlignment="1" applyProtection="1">
      <alignment horizontal="center" vertical="center"/>
      <protection locked="0"/>
    </xf>
    <xf numFmtId="0" fontId="10" fillId="7" borderId="0" xfId="3" applyFont="1" applyAlignment="1" applyProtection="1">
      <alignment horizontal="center" vertical="center" wrapText="1"/>
      <protection locked="0"/>
    </xf>
    <xf numFmtId="0" fontId="11" fillId="9" borderId="0" xfId="4" applyFont="1" applyAlignment="1" applyProtection="1">
      <alignment horizontal="center" vertical="center"/>
      <protection locked="0"/>
    </xf>
    <xf numFmtId="0" fontId="2" fillId="0" borderId="0" xfId="0" applyFont="1" applyAlignment="1" applyProtection="1">
      <alignment horizontal="right" vertical="center" wrapText="1"/>
      <protection locked="0"/>
    </xf>
    <xf numFmtId="0" fontId="14" fillId="10" borderId="0" xfId="0" applyFont="1" applyFill="1" applyAlignment="1"/>
    <xf numFmtId="0" fontId="14" fillId="10" borderId="17" xfId="0" applyFont="1" applyFill="1" applyBorder="1" applyAlignment="1"/>
    <xf numFmtId="0" fontId="2" fillId="17" borderId="36" xfId="0" applyFont="1" applyFill="1" applyBorder="1" applyAlignment="1">
      <alignment horizontal="center" vertical="center" wrapText="1"/>
    </xf>
    <xf numFmtId="0" fontId="2" fillId="0" borderId="37" xfId="0" applyFont="1" applyBorder="1" applyAlignment="1" applyProtection="1">
      <alignment horizontal="center" vertical="center" wrapText="1"/>
      <protection locked="0"/>
    </xf>
    <xf numFmtId="0" fontId="10" fillId="0" borderId="37" xfId="3" applyFont="1" applyFill="1" applyBorder="1" applyAlignment="1" applyProtection="1">
      <alignment horizontal="center"/>
      <protection locked="0"/>
    </xf>
    <xf numFmtId="0" fontId="13" fillId="11" borderId="3" xfId="0" applyFont="1" applyFill="1" applyBorder="1" applyAlignment="1">
      <alignment horizontal="center" vertical="center" wrapText="1"/>
    </xf>
    <xf numFmtId="0" fontId="2" fillId="0" borderId="39" xfId="0" applyFont="1" applyBorder="1" applyAlignment="1" applyProtection="1">
      <alignment horizontal="center" vertical="center" wrapText="1"/>
      <protection locked="0"/>
    </xf>
    <xf numFmtId="0" fontId="2" fillId="0" borderId="36" xfId="0" applyFont="1" applyBorder="1" applyAlignment="1">
      <alignment horizontal="center" vertical="center" wrapText="1"/>
    </xf>
    <xf numFmtId="0" fontId="2" fillId="16" borderId="36" xfId="0" applyFont="1" applyFill="1" applyBorder="1" applyAlignment="1" applyProtection="1">
      <alignment horizontal="center" vertical="center" wrapText="1"/>
      <protection locked="0"/>
    </xf>
    <xf numFmtId="0" fontId="2" fillId="16" borderId="4" xfId="0" applyFont="1" applyFill="1" applyBorder="1" applyAlignment="1">
      <alignment horizontal="center" vertical="center" wrapText="1"/>
    </xf>
    <xf numFmtId="0" fontId="2" fillId="0" borderId="38" xfId="0" applyFont="1" applyBorder="1" applyAlignment="1" applyProtection="1">
      <alignment horizontal="center" vertical="center" wrapText="1"/>
      <protection locked="0"/>
    </xf>
    <xf numFmtId="0" fontId="10" fillId="0" borderId="38" xfId="3" applyFont="1" applyFill="1" applyBorder="1" applyAlignment="1" applyProtection="1">
      <alignment horizontal="center"/>
      <protection locked="0"/>
    </xf>
    <xf numFmtId="0" fontId="10" fillId="0" borderId="7" xfId="3" applyFont="1" applyFill="1" applyBorder="1" applyAlignment="1" applyProtection="1">
      <alignment horizontal="center"/>
      <protection locked="0"/>
    </xf>
    <xf numFmtId="0" fontId="13" fillId="11" borderId="6" xfId="0" applyFont="1" applyFill="1" applyBorder="1" applyAlignment="1">
      <alignment horizontal="center" vertical="center" wrapText="1"/>
    </xf>
    <xf numFmtId="0" fontId="2" fillId="0" borderId="40" xfId="0" applyFont="1" applyBorder="1" applyAlignment="1" applyProtection="1">
      <alignment horizontal="center" vertical="center" wrapText="1"/>
      <protection locked="0"/>
    </xf>
    <xf numFmtId="0" fontId="10" fillId="7" borderId="40" xfId="3" applyFont="1" applyBorder="1" applyAlignment="1" applyProtection="1">
      <alignment horizontal="center"/>
      <protection locked="0"/>
    </xf>
    <xf numFmtId="0" fontId="10" fillId="0" borderId="40" xfId="3" applyFont="1" applyFill="1" applyBorder="1" applyAlignment="1" applyProtection="1">
      <alignment horizontal="center"/>
      <protection locked="0"/>
    </xf>
    <xf numFmtId="0" fontId="10" fillId="0" borderId="8" xfId="3" applyFont="1" applyFill="1" applyBorder="1" applyAlignment="1" applyProtection="1">
      <alignment horizontal="center"/>
      <protection locked="0"/>
    </xf>
    <xf numFmtId="0" fontId="10" fillId="15" borderId="39" xfId="3" applyFont="1" applyFill="1" applyBorder="1" applyAlignment="1" applyProtection="1">
      <alignment horizontal="center"/>
      <protection locked="0"/>
    </xf>
    <xf numFmtId="0" fontId="10" fillId="7" borderId="9" xfId="3" applyFont="1" applyBorder="1" applyAlignment="1" applyProtection="1">
      <alignment horizontal="center"/>
      <protection locked="0"/>
    </xf>
    <xf numFmtId="0" fontId="10" fillId="7" borderId="49" xfId="3" applyFont="1" applyBorder="1" applyAlignment="1" applyProtection="1">
      <alignment horizontal="center"/>
      <protection locked="0"/>
    </xf>
    <xf numFmtId="0" fontId="10" fillId="7" borderId="39" xfId="3" applyFont="1" applyBorder="1" applyAlignment="1" applyProtection="1">
      <alignment horizontal="center"/>
      <protection locked="0"/>
    </xf>
    <xf numFmtId="0" fontId="10" fillId="0" borderId="39" xfId="3" applyFont="1" applyFill="1" applyBorder="1" applyAlignment="1" applyProtection="1">
      <alignment horizontal="center"/>
      <protection locked="0"/>
    </xf>
    <xf numFmtId="0" fontId="10" fillId="0" borderId="9" xfId="3" applyFont="1" applyFill="1" applyBorder="1" applyAlignment="1" applyProtection="1">
      <alignment horizontal="center"/>
      <protection locked="0"/>
    </xf>
    <xf numFmtId="0" fontId="2" fillId="0" borderId="36" xfId="0" applyFont="1" applyBorder="1" applyAlignment="1" applyProtection="1">
      <alignment horizontal="center" vertical="center" wrapText="1"/>
      <protection locked="0"/>
    </xf>
    <xf numFmtId="0" fontId="16" fillId="0" borderId="0" xfId="0" applyFont="1" applyAlignment="1" applyProtection="1">
      <alignment horizontal="right" vertical="center" wrapText="1"/>
      <protection locked="0"/>
    </xf>
    <xf numFmtId="0" fontId="10" fillId="7" borderId="8" xfId="3" applyFont="1" applyBorder="1" applyAlignment="1" applyProtection="1">
      <alignment horizontal="center"/>
      <protection locked="0"/>
    </xf>
    <xf numFmtId="0" fontId="2" fillId="0" borderId="41" xfId="0" applyFont="1" applyBorder="1" applyAlignment="1" applyProtection="1">
      <alignment horizontal="center" vertical="center" wrapText="1"/>
      <protection locked="0"/>
    </xf>
    <xf numFmtId="0" fontId="10" fillId="0" borderId="42" xfId="3" applyFont="1" applyFill="1" applyBorder="1" applyAlignment="1" applyProtection="1">
      <alignment horizontal="center"/>
      <protection locked="0"/>
    </xf>
    <xf numFmtId="0" fontId="10" fillId="7" borderId="42" xfId="3" applyFont="1" applyBorder="1" applyAlignment="1" applyProtection="1">
      <alignment horizontal="center"/>
      <protection locked="0"/>
    </xf>
    <xf numFmtId="0" fontId="10" fillId="7" borderId="5" xfId="3" applyFont="1" applyBorder="1" applyAlignment="1" applyProtection="1">
      <alignment horizontal="center"/>
      <protection locked="0"/>
    </xf>
    <xf numFmtId="0" fontId="33" fillId="0" borderId="39" xfId="0" applyFont="1" applyBorder="1" applyAlignment="1">
      <alignment horizontal="center" vertical="center"/>
    </xf>
    <xf numFmtId="0" fontId="40" fillId="0" borderId="39" xfId="3" applyFont="1" applyFill="1" applyBorder="1" applyAlignment="1" applyProtection="1">
      <alignment horizontal="center"/>
      <protection locked="0"/>
    </xf>
    <xf numFmtId="0" fontId="33" fillId="0" borderId="39" xfId="0" applyFont="1" applyBorder="1" applyAlignment="1">
      <alignment horizontal="left" vertical="center" wrapText="1"/>
    </xf>
    <xf numFmtId="0" fontId="40" fillId="0" borderId="36" xfId="3" applyFont="1" applyFill="1" applyBorder="1" applyAlignment="1" applyProtection="1">
      <alignment horizontal="center"/>
      <protection locked="0"/>
    </xf>
    <xf numFmtId="0" fontId="39" fillId="17" borderId="7" xfId="0" applyFont="1" applyFill="1" applyBorder="1" applyAlignment="1">
      <alignment horizontal="left" vertical="center" wrapText="1"/>
    </xf>
    <xf numFmtId="0" fontId="40" fillId="0" borderId="38" xfId="3" applyFont="1" applyFill="1" applyBorder="1" applyAlignment="1" applyProtection="1">
      <alignment horizontal="center"/>
      <protection locked="0"/>
    </xf>
    <xf numFmtId="0" fontId="10" fillId="7" borderId="10" xfId="3" applyFont="1" applyBorder="1" applyAlignment="1" applyProtection="1">
      <alignment horizontal="center"/>
      <protection locked="0"/>
    </xf>
    <xf numFmtId="0" fontId="33" fillId="16" borderId="37" xfId="0" applyFont="1" applyFill="1" applyBorder="1" applyAlignment="1">
      <alignment horizontal="left" vertical="center" wrapText="1"/>
    </xf>
    <xf numFmtId="0" fontId="33" fillId="0" borderId="42" xfId="0" applyFont="1" applyBorder="1" applyAlignment="1">
      <alignment horizontal="center" vertical="center"/>
    </xf>
    <xf numFmtId="0" fontId="10" fillId="7" borderId="56" xfId="3" applyFont="1" applyBorder="1" applyAlignment="1" applyProtection="1">
      <alignment horizontal="center"/>
      <protection locked="0"/>
    </xf>
    <xf numFmtId="0" fontId="33" fillId="16" borderId="38" xfId="0" applyFont="1" applyFill="1" applyBorder="1" applyAlignment="1">
      <alignment horizontal="left" vertical="center" wrapText="1"/>
    </xf>
    <xf numFmtId="0" fontId="40" fillId="16" borderId="9" xfId="0" applyFont="1" applyFill="1" applyBorder="1" applyAlignment="1">
      <alignment horizontal="left" vertical="center" wrapText="1"/>
    </xf>
    <xf numFmtId="0" fontId="40" fillId="16" borderId="39" xfId="3" applyFont="1" applyFill="1" applyBorder="1" applyAlignment="1" applyProtection="1">
      <alignment horizontal="center"/>
      <protection locked="0"/>
    </xf>
    <xf numFmtId="0" fontId="40" fillId="16" borderId="9" xfId="2" applyFont="1" applyFill="1" applyBorder="1" applyAlignment="1" applyProtection="1">
      <alignment horizontal="center"/>
      <protection locked="0"/>
    </xf>
    <xf numFmtId="0" fontId="33" fillId="16" borderId="39" xfId="0" applyFont="1" applyFill="1" applyBorder="1" applyAlignment="1">
      <alignment horizontal="left" vertical="center" wrapText="1"/>
    </xf>
    <xf numFmtId="0" fontId="2" fillId="16" borderId="38"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10" fillId="16" borderId="40" xfId="3" applyFont="1" applyFill="1" applyBorder="1" applyAlignment="1" applyProtection="1">
      <alignment horizontal="center"/>
    </xf>
    <xf numFmtId="0" fontId="10" fillId="16" borderId="8" xfId="3" applyFont="1" applyFill="1" applyBorder="1" applyAlignment="1" applyProtection="1">
      <alignment horizontal="center"/>
    </xf>
    <xf numFmtId="0" fontId="10" fillId="16" borderId="9" xfId="3" applyFont="1" applyFill="1" applyBorder="1" applyAlignment="1" applyProtection="1">
      <alignment horizontal="center"/>
    </xf>
    <xf numFmtId="0" fontId="10" fillId="16" borderId="38" xfId="3" applyFont="1" applyFill="1" applyBorder="1" applyAlignment="1" applyProtection="1">
      <alignment horizontal="center"/>
    </xf>
    <xf numFmtId="0" fontId="27" fillId="0" borderId="7" xfId="0" applyFont="1" applyBorder="1" applyAlignment="1">
      <alignment vertical="center" wrapText="1"/>
    </xf>
    <xf numFmtId="0" fontId="40" fillId="0" borderId="9" xfId="0" applyFont="1" applyBorder="1" applyAlignment="1">
      <alignment horizontal="left" vertical="center" wrapText="1"/>
    </xf>
    <xf numFmtId="0" fontId="10" fillId="16" borderId="39" xfId="3" applyFont="1" applyFill="1" applyBorder="1" applyAlignment="1" applyProtection="1">
      <alignment horizontal="center"/>
    </xf>
    <xf numFmtId="0" fontId="27" fillId="0" borderId="9" xfId="0" applyFont="1" applyBorder="1" applyAlignment="1">
      <alignment vertical="center" wrapText="1"/>
    </xf>
    <xf numFmtId="0" fontId="9" fillId="0" borderId="9" xfId="2" applyFont="1" applyFill="1" applyBorder="1" applyAlignment="1" applyProtection="1">
      <alignment horizontal="center"/>
      <protection locked="0"/>
    </xf>
    <xf numFmtId="0" fontId="9" fillId="0" borderId="7" xfId="2" applyFont="1" applyFill="1" applyBorder="1" applyAlignment="1" applyProtection="1">
      <alignment horizontal="center"/>
      <protection locked="0"/>
    </xf>
    <xf numFmtId="0" fontId="40" fillId="16" borderId="39" xfId="2" applyFont="1" applyFill="1" applyBorder="1" applyAlignment="1" applyProtection="1">
      <alignment horizontal="center"/>
    </xf>
    <xf numFmtId="0" fontId="33" fillId="17" borderId="39" xfId="0" applyFont="1" applyFill="1" applyBorder="1" applyAlignment="1">
      <alignment horizontal="left" vertical="center" wrapText="1"/>
    </xf>
    <xf numFmtId="0" fontId="10" fillId="16" borderId="7" xfId="3" applyFont="1" applyFill="1" applyBorder="1" applyAlignment="1" applyProtection="1">
      <alignment horizontal="center"/>
    </xf>
    <xf numFmtId="0" fontId="13" fillId="11" borderId="5" xfId="0" applyFont="1" applyFill="1" applyBorder="1" applyAlignment="1">
      <alignment horizontal="center" vertical="center" wrapText="1"/>
    </xf>
    <xf numFmtId="0" fontId="10" fillId="16" borderId="42" xfId="3" applyFont="1" applyFill="1" applyBorder="1" applyAlignment="1" applyProtection="1">
      <alignment horizontal="center"/>
    </xf>
    <xf numFmtId="0" fontId="13" fillId="11" borderId="12"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40" fillId="16" borderId="39" xfId="3" applyFont="1" applyFill="1" applyBorder="1" applyAlignment="1" applyProtection="1">
      <alignment horizontal="center"/>
    </xf>
    <xf numFmtId="0" fontId="40" fillId="16" borderId="9" xfId="2" applyFont="1" applyFill="1" applyBorder="1" applyAlignment="1" applyProtection="1">
      <alignment horizontal="center"/>
    </xf>
    <xf numFmtId="0" fontId="14" fillId="10" borderId="18" xfId="0" applyFont="1" applyFill="1" applyBorder="1" applyAlignment="1">
      <alignment horizontal="left"/>
    </xf>
    <xf numFmtId="0" fontId="14" fillId="10" borderId="19" xfId="0" applyFont="1" applyFill="1" applyBorder="1" applyAlignment="1">
      <alignment horizontal="left"/>
    </xf>
    <xf numFmtId="0" fontId="10" fillId="16" borderId="39" xfId="3" applyFont="1" applyFill="1" applyBorder="1" applyAlignment="1" applyProtection="1">
      <alignment horizontal="center"/>
      <protection locked="0"/>
    </xf>
    <xf numFmtId="0" fontId="2" fillId="0" borderId="41" xfId="0" applyFont="1" applyBorder="1" applyAlignment="1">
      <alignment horizontal="center" vertical="center" wrapText="1"/>
    </xf>
    <xf numFmtId="0" fontId="2" fillId="0" borderId="5" xfId="0" applyFont="1" applyBorder="1" applyAlignment="1">
      <alignment horizontal="left" vertical="center" wrapText="1"/>
    </xf>
    <xf numFmtId="0" fontId="39" fillId="0" borderId="4" xfId="0" applyFont="1" applyBorder="1" applyAlignment="1">
      <alignment horizontal="left" vertical="center" wrapText="1"/>
    </xf>
    <xf numFmtId="0" fontId="39" fillId="0" borderId="7" xfId="0" applyFont="1" applyBorder="1" applyAlignment="1">
      <alignment horizontal="left" vertical="center" wrapText="1"/>
    </xf>
    <xf numFmtId="0" fontId="39" fillId="0" borderId="9" xfId="0" applyFont="1" applyBorder="1" applyAlignment="1">
      <alignment horizontal="left" vertical="center" wrapText="1"/>
    </xf>
    <xf numFmtId="0" fontId="34" fillId="0" borderId="26" xfId="0" applyFont="1" applyBorder="1" applyAlignment="1">
      <alignment horizontal="left" vertical="center" wrapText="1"/>
    </xf>
    <xf numFmtId="0" fontId="34" fillId="0" borderId="8" xfId="0" applyFont="1" applyBorder="1" applyAlignment="1">
      <alignment horizontal="left" vertical="center" wrapText="1"/>
    </xf>
  </cellXfs>
  <cellStyles count="5">
    <cellStyle name="Bad" xfId="4" builtinId="27"/>
    <cellStyle name="Good" xfId="2" builtinId="26"/>
    <cellStyle name="Neutral" xfId="3" builtinId="28"/>
    <cellStyle name="Normal" xfId="0" builtinId="0"/>
    <cellStyle name="Normal 2" xfId="1" xr:uid="{1BCA5311-1D7B-4E3F-AD32-E057EE5B9D68}"/>
  </cellStyles>
  <dxfs count="1094">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06100"/>
      </font>
      <fill>
        <patternFill>
          <bgColor rgb="FFC6EFCE"/>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48118533890809E-2"/>
        </patternFill>
      </fill>
    </dxf>
    <dxf>
      <fill>
        <patternFill>
          <bgColor theme="2" tint="-9.9948118533890809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06100"/>
      </font>
      <fill>
        <patternFill>
          <bgColor rgb="FFC6EFCE"/>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ill>
        <patternFill>
          <bgColor theme="2" tint="-9.9948118533890809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ill>
        <patternFill>
          <bgColor theme="2" tint="-9.9948118533890809E-2"/>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color theme="1" tint="0.499984740745262"/>
      </font>
      <fill>
        <patternFill patternType="solid">
          <bgColor theme="2" tint="-9.9978637043366805E-2"/>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ill>
        <patternFill>
          <bgColor theme="2" tint="-9.9948118533890809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ill>
        <patternFill>
          <bgColor theme="2" tint="-9.9948118533890809E-2"/>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ill>
        <patternFill>
          <bgColor theme="2" tint="-9.9948118533890809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ill>
        <patternFill>
          <bgColor theme="2" tint="-9.9948118533890809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06100"/>
      </font>
      <fill>
        <patternFill>
          <bgColor rgb="FFC6EFCE"/>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570305"/>
      </font>
      <fill>
        <patternFill patternType="solid">
          <bgColor rgb="FFE7D3D6"/>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570305"/>
      </font>
      <fill>
        <patternFill patternType="solid">
          <bgColor rgb="FFE7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9E7D19"/>
      </font>
      <fill>
        <patternFill patternType="solid">
          <bgColor rgb="FFF7EFBA"/>
        </patternFill>
      </fill>
    </dxf>
    <dxf>
      <font>
        <b val="0"/>
        <i val="0"/>
        <strike val="0"/>
        <color auto="1"/>
      </font>
      <fill>
        <patternFill patternType="none">
          <bgColor auto="1"/>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024D01"/>
      </font>
      <fill>
        <patternFill patternType="solid">
          <bgColor rgb="FFE4F2E7"/>
        </patternFill>
      </fill>
    </dxf>
    <dxf>
      <font>
        <b/>
        <i val="0"/>
        <color rgb="FF9E7D19"/>
      </font>
      <fill>
        <patternFill patternType="solid">
          <bgColor rgb="FFF8EFBA"/>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ill>
        <patternFill>
          <bgColor theme="2" tint="-9.9948118533890809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06100"/>
      </font>
      <fill>
        <patternFill>
          <bgColor rgb="FFC6EFCE"/>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014D01"/>
      </font>
      <fill>
        <patternFill patternType="solid">
          <bgColor rgb="FFE4F2E7"/>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014D01"/>
      </font>
      <fill>
        <patternFill patternType="solid">
          <bgColor rgb="FFE4F2E7"/>
        </patternFill>
      </fill>
    </dxf>
    <dxf>
      <font>
        <b/>
        <i val="0"/>
        <color rgb="FF006100"/>
      </font>
      <fill>
        <patternFill>
          <bgColor rgb="FFC6EFCE"/>
        </patternFill>
      </fill>
    </dxf>
    <dxf>
      <font>
        <b/>
        <i val="0"/>
        <color rgb="FF014D01"/>
      </font>
      <fill>
        <patternFill patternType="solid">
          <bgColor rgb="FFE4F2E7"/>
        </patternFill>
      </fill>
    </dxf>
    <dxf>
      <font>
        <b/>
        <i val="0"/>
        <color rgb="FF570305"/>
      </font>
      <fill>
        <patternFill patternType="solid">
          <bgColor rgb="FFE8D3D6"/>
        </patternFill>
      </fill>
    </dxf>
    <dxf>
      <font>
        <b val="0"/>
        <i val="0"/>
        <strike val="0"/>
        <color auto="1"/>
      </font>
      <fill>
        <patternFill patternType="none">
          <bgColor auto="1"/>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014D01"/>
      </font>
      <fill>
        <patternFill patternType="solid">
          <bgColor rgb="FFE4F2E7"/>
        </patternFill>
      </fill>
    </dxf>
    <dxf>
      <font>
        <b/>
        <i val="0"/>
        <color rgb="FF9E7D19"/>
      </font>
      <fill>
        <patternFill patternType="solid">
          <bgColor rgb="FFF7EFBA"/>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color theme="1" tint="0.499984740745262"/>
      </font>
      <fill>
        <patternFill patternType="solid">
          <bgColor theme="2" tint="-9.9978637043366805E-2"/>
        </patternFill>
      </fill>
    </dxf>
    <dxf>
      <font>
        <b/>
        <i val="0"/>
        <color theme="1"/>
      </font>
    </dxf>
    <dxf>
      <font>
        <b/>
        <i val="0"/>
        <strike val="0"/>
        <color theme="1"/>
      </font>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ont>
        <b/>
        <i val="0"/>
        <color theme="1"/>
      </font>
    </dxf>
    <dxf>
      <font>
        <b/>
        <i val="0"/>
        <color theme="1"/>
      </font>
    </dxf>
    <dxf>
      <font>
        <b/>
        <i val="0"/>
        <strike val="0"/>
        <color theme="1"/>
      </font>
    </dxf>
    <dxf>
      <font>
        <b/>
        <i val="0"/>
        <color theme="1"/>
      </font>
    </dxf>
    <dxf>
      <font>
        <b/>
        <i val="0"/>
        <color theme="1"/>
      </font>
    </dxf>
    <dxf>
      <font>
        <b/>
        <i val="0"/>
        <strike val="0"/>
        <color theme="1"/>
      </font>
    </dxf>
    <dxf>
      <font>
        <b/>
        <i val="0"/>
        <color rgb="FF014D01"/>
      </font>
      <fill>
        <patternFill patternType="solid">
          <bgColor rgb="FFE4F2E7"/>
        </patternFill>
      </fill>
    </dxf>
    <dxf>
      <font>
        <b/>
        <i val="0"/>
        <color rgb="FF570305"/>
      </font>
      <fill>
        <patternFill patternType="solid">
          <bgColor rgb="FFE8D3D6"/>
        </patternFill>
      </fill>
    </dxf>
    <dxf>
      <font>
        <b val="0"/>
        <i val="0"/>
        <strike val="0"/>
        <color auto="1"/>
      </font>
      <fill>
        <patternFill patternType="none">
          <bgColor auto="1"/>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
      <font>
        <b val="0"/>
        <i val="0"/>
        <strike val="0"/>
        <color auto="1"/>
      </font>
      <fill>
        <patternFill patternType="none">
          <bgColor auto="1"/>
        </patternFill>
      </fill>
    </dxf>
    <dxf>
      <font>
        <b/>
        <i val="0"/>
        <color rgb="FF014D01"/>
      </font>
      <fill>
        <patternFill patternType="solid">
          <bgColor rgb="FFE4F2E7"/>
        </patternFill>
      </fill>
    </dxf>
    <dxf>
      <font>
        <b/>
        <i val="0"/>
        <color rgb="FF9E7D19"/>
      </font>
      <fill>
        <patternFill patternType="solid">
          <bgColor rgb="FFF7EFBA"/>
        </patternFill>
      </fill>
    </dxf>
    <dxf>
      <font>
        <b/>
        <i val="0"/>
        <color rgb="FF570305"/>
      </font>
      <fill>
        <patternFill patternType="solid">
          <bgColor rgb="FFE8D3D6"/>
        </patternFill>
      </fill>
    </dxf>
    <dxf>
      <font>
        <b/>
        <i val="0"/>
        <color rgb="FF570305"/>
      </font>
      <fill>
        <patternFill patternType="solid">
          <bgColor rgb="FFE8D3D6"/>
        </patternFill>
      </fill>
    </dxf>
    <dxf>
      <font>
        <b/>
        <i val="0"/>
        <color rgb="FF9E7D19"/>
      </font>
      <fill>
        <patternFill patternType="solid">
          <bgColor rgb="FFF7EFBA"/>
        </patternFill>
      </fill>
    </dxf>
    <dxf>
      <font>
        <b/>
        <i val="0"/>
        <color rgb="FF014D01"/>
      </font>
      <fill>
        <patternFill patternType="solid">
          <bgColor rgb="FFE4F2E7"/>
        </patternFill>
      </fill>
    </dxf>
  </dxfs>
  <tableStyles count="0" defaultTableStyle="TableStyleMedium2" defaultPivotStyle="PivotStyleLight16"/>
  <colors>
    <mruColors>
      <color rgb="FFD5B788"/>
      <color rgb="FFF2F2F2"/>
      <color rgb="FFA7882A"/>
      <color rgb="FF32006E"/>
      <color rgb="FFC5B4E3"/>
      <color rgb="FF9E7D19"/>
      <color rgb="FFF8EFBA"/>
      <color rgb="FF9762A6"/>
      <color rgb="FFE4F2E7"/>
      <color rgb="FFE7D3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1574</xdr:rowOff>
    </xdr:from>
    <xdr:to>
      <xdr:col>1</xdr:col>
      <xdr:colOff>1466850</xdr:colOff>
      <xdr:row>12</xdr:row>
      <xdr:rowOff>1866</xdr:rowOff>
    </xdr:to>
    <xdr:sp macro="" textlink="">
      <xdr:nvSpPr>
        <xdr:cNvPr id="23" name="Freeform: Shape 45">
          <a:extLst>
            <a:ext uri="{FF2B5EF4-FFF2-40B4-BE49-F238E27FC236}">
              <a16:creationId xmlns:a16="http://schemas.microsoft.com/office/drawing/2014/main" id="{138488DC-E838-498A-9388-82A6B020D698}"/>
            </a:ext>
          </a:extLst>
        </xdr:cNvPr>
        <xdr:cNvSpPr/>
      </xdr:nvSpPr>
      <xdr:spPr>
        <a:xfrm>
          <a:off x="266700" y="1820849"/>
          <a:ext cx="1466850" cy="600367"/>
        </a:xfrm>
        <a:custGeom>
          <a:avLst/>
          <a:gdLst>
            <a:gd name="connsiteX0" fmla="*/ 0 w 992187"/>
            <a:gd name="connsiteY0" fmla="*/ 49609 h 496093"/>
            <a:gd name="connsiteX1" fmla="*/ 49609 w 992187"/>
            <a:gd name="connsiteY1" fmla="*/ 0 h 496093"/>
            <a:gd name="connsiteX2" fmla="*/ 942578 w 992187"/>
            <a:gd name="connsiteY2" fmla="*/ 0 h 496093"/>
            <a:gd name="connsiteX3" fmla="*/ 992187 w 992187"/>
            <a:gd name="connsiteY3" fmla="*/ 49609 h 496093"/>
            <a:gd name="connsiteX4" fmla="*/ 992187 w 992187"/>
            <a:gd name="connsiteY4" fmla="*/ 446484 h 496093"/>
            <a:gd name="connsiteX5" fmla="*/ 942578 w 992187"/>
            <a:gd name="connsiteY5" fmla="*/ 496093 h 496093"/>
            <a:gd name="connsiteX6" fmla="*/ 49609 w 992187"/>
            <a:gd name="connsiteY6" fmla="*/ 496093 h 496093"/>
            <a:gd name="connsiteX7" fmla="*/ 0 w 992187"/>
            <a:gd name="connsiteY7" fmla="*/ 446484 h 496093"/>
            <a:gd name="connsiteX8" fmla="*/ 0 w 992187"/>
            <a:gd name="connsiteY8" fmla="*/ 49609 h 496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92187" h="496093">
              <a:moveTo>
                <a:pt x="0" y="49609"/>
              </a:moveTo>
              <a:cubicBezTo>
                <a:pt x="0" y="22211"/>
                <a:pt x="22211" y="0"/>
                <a:pt x="49609" y="0"/>
              </a:cubicBezTo>
              <a:lnTo>
                <a:pt x="942578" y="0"/>
              </a:lnTo>
              <a:cubicBezTo>
                <a:pt x="969976" y="0"/>
                <a:pt x="992187" y="22211"/>
                <a:pt x="992187" y="49609"/>
              </a:cubicBezTo>
              <a:lnTo>
                <a:pt x="992187" y="446484"/>
              </a:lnTo>
              <a:cubicBezTo>
                <a:pt x="992187" y="473882"/>
                <a:pt x="969976" y="496093"/>
                <a:pt x="942578" y="496093"/>
              </a:cubicBezTo>
              <a:lnTo>
                <a:pt x="49609" y="496093"/>
              </a:lnTo>
              <a:cubicBezTo>
                <a:pt x="22211" y="496093"/>
                <a:pt x="0" y="473882"/>
                <a:pt x="0" y="446484"/>
              </a:cubicBezTo>
              <a:lnTo>
                <a:pt x="0" y="49609"/>
              </a:lnTo>
              <a:close/>
            </a:path>
          </a:pathLst>
        </a:custGeom>
        <a:solidFill>
          <a:schemeClr val="tx1">
            <a:lumMod val="75000"/>
            <a:lumOff val="25000"/>
          </a:schemeClr>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a:lnSpc>
              <a:spcPct val="90000"/>
            </a:lnSpc>
            <a:spcBef>
              <a:spcPct val="0"/>
            </a:spcBef>
            <a:spcAft>
              <a:spcPct val="35000"/>
            </a:spcAft>
            <a:buNone/>
          </a:pPr>
          <a:r>
            <a:rPr lang="en-US" sz="1000" b="1" kern="1200">
              <a:solidFill>
                <a:schemeClr val="bg1"/>
              </a:solidFill>
            </a:rPr>
            <a:t>Start</a:t>
          </a:r>
          <a:r>
            <a:rPr lang="en-US" sz="1000" b="1" kern="1200" baseline="0">
              <a:solidFill>
                <a:schemeClr val="bg1"/>
              </a:solidFill>
            </a:rPr>
            <a:t> here - </a:t>
          </a:r>
          <a:r>
            <a:rPr lang="en-US" sz="1000" kern="1200" baseline="0">
              <a:solidFill>
                <a:schemeClr val="bg1"/>
              </a:solidFill>
            </a:rPr>
            <a:t>M</a:t>
          </a:r>
          <a:r>
            <a:rPr lang="en-US" sz="1000" kern="1200">
              <a:solidFill>
                <a:schemeClr val="bg1"/>
              </a:solidFill>
            </a:rPr>
            <a:t>ake</a:t>
          </a:r>
          <a:r>
            <a:rPr lang="en-US" sz="1000" kern="1200" baseline="0">
              <a:solidFill>
                <a:schemeClr val="bg1"/>
              </a:solidFill>
            </a:rPr>
            <a:t> a copy of this workbook file and add it to </a:t>
          </a:r>
          <a:r>
            <a:rPr lang="en-US" sz="1000" kern="1200">
              <a:solidFill>
                <a:schemeClr val="bg1"/>
              </a:solidFill>
            </a:rPr>
            <a:t>project files </a:t>
          </a:r>
        </a:p>
      </xdr:txBody>
    </xdr:sp>
    <xdr:clientData/>
  </xdr:twoCellAnchor>
  <xdr:twoCellAnchor>
    <xdr:from>
      <xdr:col>1</xdr:col>
      <xdr:colOff>1697563</xdr:colOff>
      <xdr:row>9</xdr:row>
      <xdr:rowOff>1959</xdr:rowOff>
    </xdr:from>
    <xdr:to>
      <xdr:col>2</xdr:col>
      <xdr:colOff>986617</xdr:colOff>
      <xdr:row>14</xdr:row>
      <xdr:rowOff>65713</xdr:rowOff>
    </xdr:to>
    <xdr:sp macro="" textlink="">
      <xdr:nvSpPr>
        <xdr:cNvPr id="24" name="Freeform: Shape 46">
          <a:extLst>
            <a:ext uri="{FF2B5EF4-FFF2-40B4-BE49-F238E27FC236}">
              <a16:creationId xmlns:a16="http://schemas.microsoft.com/office/drawing/2014/main" id="{DDBD4839-6B67-436D-80B8-68A12815FE2E}"/>
            </a:ext>
          </a:extLst>
        </xdr:cNvPr>
        <xdr:cNvSpPr>
          <a:spLocks/>
        </xdr:cNvSpPr>
      </xdr:nvSpPr>
      <xdr:spPr>
        <a:xfrm>
          <a:off x="1964263" y="1821234"/>
          <a:ext cx="1289304" cy="1063879"/>
        </a:xfrm>
        <a:custGeom>
          <a:avLst/>
          <a:gdLst>
            <a:gd name="connsiteX0" fmla="*/ 0 w 992187"/>
            <a:gd name="connsiteY0" fmla="*/ 49609 h 496093"/>
            <a:gd name="connsiteX1" fmla="*/ 49609 w 992187"/>
            <a:gd name="connsiteY1" fmla="*/ 0 h 496093"/>
            <a:gd name="connsiteX2" fmla="*/ 942578 w 992187"/>
            <a:gd name="connsiteY2" fmla="*/ 0 h 496093"/>
            <a:gd name="connsiteX3" fmla="*/ 992187 w 992187"/>
            <a:gd name="connsiteY3" fmla="*/ 49609 h 496093"/>
            <a:gd name="connsiteX4" fmla="*/ 992187 w 992187"/>
            <a:gd name="connsiteY4" fmla="*/ 446484 h 496093"/>
            <a:gd name="connsiteX5" fmla="*/ 942578 w 992187"/>
            <a:gd name="connsiteY5" fmla="*/ 496093 h 496093"/>
            <a:gd name="connsiteX6" fmla="*/ 49609 w 992187"/>
            <a:gd name="connsiteY6" fmla="*/ 496093 h 496093"/>
            <a:gd name="connsiteX7" fmla="*/ 0 w 992187"/>
            <a:gd name="connsiteY7" fmla="*/ 446484 h 496093"/>
            <a:gd name="connsiteX8" fmla="*/ 0 w 992187"/>
            <a:gd name="connsiteY8" fmla="*/ 49609 h 496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92187" h="496093">
              <a:moveTo>
                <a:pt x="0" y="49609"/>
              </a:moveTo>
              <a:cubicBezTo>
                <a:pt x="0" y="22211"/>
                <a:pt x="22211" y="0"/>
                <a:pt x="49609" y="0"/>
              </a:cubicBezTo>
              <a:lnTo>
                <a:pt x="942578" y="0"/>
              </a:lnTo>
              <a:cubicBezTo>
                <a:pt x="969976" y="0"/>
                <a:pt x="992187" y="22211"/>
                <a:pt x="992187" y="49609"/>
              </a:cubicBezTo>
              <a:lnTo>
                <a:pt x="992187" y="446484"/>
              </a:lnTo>
              <a:cubicBezTo>
                <a:pt x="992187" y="473882"/>
                <a:pt x="969976" y="496093"/>
                <a:pt x="942578" y="496093"/>
              </a:cubicBezTo>
              <a:lnTo>
                <a:pt x="49609" y="496093"/>
              </a:lnTo>
              <a:cubicBezTo>
                <a:pt x="22211" y="496093"/>
                <a:pt x="0" y="473882"/>
                <a:pt x="0" y="446484"/>
              </a:cubicBezTo>
              <a:lnTo>
                <a:pt x="0" y="49609"/>
              </a:lnTo>
              <a:close/>
            </a:path>
          </a:pathLst>
        </a:custGeom>
        <a:solidFill>
          <a:srgbClr val="A7882A"/>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ysClr val="windowText" lastClr="000000"/>
              </a:solidFill>
              <a:latin typeface="+mn-lt"/>
              <a:ea typeface="+mn-ea"/>
              <a:cs typeface="+mn-cs"/>
            </a:rPr>
            <a:t>Answer the 'yes-no' questions in the </a:t>
          </a:r>
          <a:r>
            <a:rPr lang="en-US" sz="1000" b="1" kern="1200">
              <a:solidFill>
                <a:sysClr val="windowText" lastClr="000000"/>
              </a:solidFill>
              <a:latin typeface="+mn-lt"/>
              <a:ea typeface="+mn-ea"/>
              <a:cs typeface="+mn-cs"/>
            </a:rPr>
            <a:t>Step 1 </a:t>
          </a:r>
          <a:r>
            <a:rPr lang="en-US" sz="1000" kern="1200">
              <a:solidFill>
                <a:sysClr val="windowText" lastClr="000000"/>
              </a:solidFill>
              <a:latin typeface="+mn-lt"/>
              <a:ea typeface="+mn-ea"/>
              <a:cs typeface="+mn-cs"/>
            </a:rPr>
            <a:t>worksheet to confirm the GBS is applicable to the project.</a:t>
          </a:r>
        </a:p>
      </xdr:txBody>
    </xdr:sp>
    <xdr:clientData/>
  </xdr:twoCellAnchor>
  <xdr:twoCellAnchor>
    <xdr:from>
      <xdr:col>1</xdr:col>
      <xdr:colOff>1446737</xdr:colOff>
      <xdr:row>16</xdr:row>
      <xdr:rowOff>35128</xdr:rowOff>
    </xdr:from>
    <xdr:to>
      <xdr:col>2</xdr:col>
      <xdr:colOff>1229567</xdr:colOff>
      <xdr:row>21</xdr:row>
      <xdr:rowOff>132283</xdr:rowOff>
    </xdr:to>
    <xdr:sp macro="" textlink="">
      <xdr:nvSpPr>
        <xdr:cNvPr id="25" name="Flowchart: Decision 47">
          <a:extLst>
            <a:ext uri="{FF2B5EF4-FFF2-40B4-BE49-F238E27FC236}">
              <a16:creationId xmlns:a16="http://schemas.microsoft.com/office/drawing/2014/main" id="{824D935D-83C7-41B4-B257-934AFBD4535F}"/>
            </a:ext>
          </a:extLst>
        </xdr:cNvPr>
        <xdr:cNvSpPr>
          <a:spLocks/>
        </xdr:cNvSpPr>
      </xdr:nvSpPr>
      <xdr:spPr>
        <a:xfrm>
          <a:off x="1713437" y="3254578"/>
          <a:ext cx="1783080" cy="1097280"/>
        </a:xfrm>
        <a:prstGeom prst="flowChartDecision">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nchorCtr="1"/>
        <a:lstStyle/>
        <a:p>
          <a:pPr algn="l"/>
          <a:r>
            <a:rPr lang="en-US" sz="1050" b="1" kern="1200"/>
            <a:t>Applicable</a:t>
          </a:r>
          <a:r>
            <a:rPr lang="en-US" sz="1100" b="1" kern="1200"/>
            <a:t>?</a:t>
          </a:r>
        </a:p>
      </xdr:txBody>
    </xdr:sp>
    <xdr:clientData/>
  </xdr:twoCellAnchor>
  <xdr:twoCellAnchor>
    <xdr:from>
      <xdr:col>2</xdr:col>
      <xdr:colOff>1477234</xdr:colOff>
      <xdr:row>11</xdr:row>
      <xdr:rowOff>18531</xdr:rowOff>
    </xdr:from>
    <xdr:to>
      <xdr:col>2</xdr:col>
      <xdr:colOff>2764178</xdr:colOff>
      <xdr:row>16</xdr:row>
      <xdr:rowOff>75814</xdr:rowOff>
    </xdr:to>
    <xdr:sp macro="" textlink="">
      <xdr:nvSpPr>
        <xdr:cNvPr id="27" name="Freeform: Shape 49">
          <a:extLst>
            <a:ext uri="{FF2B5EF4-FFF2-40B4-BE49-F238E27FC236}">
              <a16:creationId xmlns:a16="http://schemas.microsoft.com/office/drawing/2014/main" id="{5FA9ED90-4A6C-4C8F-80B9-8A949450FBF3}"/>
            </a:ext>
          </a:extLst>
        </xdr:cNvPr>
        <xdr:cNvSpPr/>
      </xdr:nvSpPr>
      <xdr:spPr>
        <a:xfrm>
          <a:off x="3525109" y="2237856"/>
          <a:ext cx="1286944" cy="1057408"/>
        </a:xfrm>
        <a:custGeom>
          <a:avLst/>
          <a:gdLst>
            <a:gd name="connsiteX0" fmla="*/ 0 w 992187"/>
            <a:gd name="connsiteY0" fmla="*/ 49609 h 496093"/>
            <a:gd name="connsiteX1" fmla="*/ 49609 w 992187"/>
            <a:gd name="connsiteY1" fmla="*/ 0 h 496093"/>
            <a:gd name="connsiteX2" fmla="*/ 942578 w 992187"/>
            <a:gd name="connsiteY2" fmla="*/ 0 h 496093"/>
            <a:gd name="connsiteX3" fmla="*/ 992187 w 992187"/>
            <a:gd name="connsiteY3" fmla="*/ 49609 h 496093"/>
            <a:gd name="connsiteX4" fmla="*/ 992187 w 992187"/>
            <a:gd name="connsiteY4" fmla="*/ 446484 h 496093"/>
            <a:gd name="connsiteX5" fmla="*/ 942578 w 992187"/>
            <a:gd name="connsiteY5" fmla="*/ 496093 h 496093"/>
            <a:gd name="connsiteX6" fmla="*/ 49609 w 992187"/>
            <a:gd name="connsiteY6" fmla="*/ 496093 h 496093"/>
            <a:gd name="connsiteX7" fmla="*/ 0 w 992187"/>
            <a:gd name="connsiteY7" fmla="*/ 446484 h 496093"/>
            <a:gd name="connsiteX8" fmla="*/ 0 w 992187"/>
            <a:gd name="connsiteY8" fmla="*/ 49609 h 496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92187" h="496093">
              <a:moveTo>
                <a:pt x="0" y="49609"/>
              </a:moveTo>
              <a:cubicBezTo>
                <a:pt x="0" y="22211"/>
                <a:pt x="22211" y="0"/>
                <a:pt x="49609" y="0"/>
              </a:cubicBezTo>
              <a:lnTo>
                <a:pt x="942578" y="0"/>
              </a:lnTo>
              <a:cubicBezTo>
                <a:pt x="969976" y="0"/>
                <a:pt x="992187" y="22211"/>
                <a:pt x="992187" y="49609"/>
              </a:cubicBezTo>
              <a:lnTo>
                <a:pt x="992187" y="446484"/>
              </a:lnTo>
              <a:cubicBezTo>
                <a:pt x="992187" y="473882"/>
                <a:pt x="969976" y="496093"/>
                <a:pt x="942578" y="496093"/>
              </a:cubicBezTo>
              <a:lnTo>
                <a:pt x="49609" y="496093"/>
              </a:lnTo>
              <a:cubicBezTo>
                <a:pt x="22211" y="496093"/>
                <a:pt x="0" y="473882"/>
                <a:pt x="0" y="446484"/>
              </a:cubicBezTo>
              <a:lnTo>
                <a:pt x="0" y="49609"/>
              </a:lnTo>
              <a:close/>
            </a:path>
          </a:pathLst>
        </a:custGeom>
        <a:solidFill>
          <a:srgbClr val="A7882A"/>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ysClr val="windowText" lastClr="000000"/>
              </a:solidFill>
              <a:latin typeface="+mn-lt"/>
              <a:ea typeface="+mn-ea"/>
              <a:cs typeface="+mn-cs"/>
            </a:rPr>
            <a:t>Answer the 'yes-no' questions in the </a:t>
          </a:r>
          <a:r>
            <a:rPr lang="en-US" sz="1000" b="1" kern="1200">
              <a:solidFill>
                <a:sysClr val="windowText" lastClr="000000"/>
              </a:solidFill>
              <a:latin typeface="+mn-lt"/>
              <a:ea typeface="+mn-ea"/>
              <a:cs typeface="+mn-cs"/>
            </a:rPr>
            <a:t>Step 2</a:t>
          </a:r>
          <a:r>
            <a:rPr lang="en-US" sz="1000" kern="1200">
              <a:solidFill>
                <a:sysClr val="windowText" lastClr="000000"/>
              </a:solidFill>
              <a:latin typeface="+mn-lt"/>
              <a:ea typeface="+mn-ea"/>
              <a:cs typeface="+mn-cs"/>
            </a:rPr>
            <a:t> worksheet to confirm the GBS Tier applicable to the project.</a:t>
          </a:r>
        </a:p>
      </xdr:txBody>
    </xdr:sp>
    <xdr:clientData/>
  </xdr:twoCellAnchor>
  <xdr:twoCellAnchor>
    <xdr:from>
      <xdr:col>3</xdr:col>
      <xdr:colOff>169815</xdr:colOff>
      <xdr:row>9</xdr:row>
      <xdr:rowOff>0</xdr:rowOff>
    </xdr:from>
    <xdr:to>
      <xdr:col>3</xdr:col>
      <xdr:colOff>1750707</xdr:colOff>
      <xdr:row>13</xdr:row>
      <xdr:rowOff>2671</xdr:rowOff>
    </xdr:to>
    <xdr:sp macro="" textlink="">
      <xdr:nvSpPr>
        <xdr:cNvPr id="28" name="Freeform: Shape 50">
          <a:extLst>
            <a:ext uri="{FF2B5EF4-FFF2-40B4-BE49-F238E27FC236}">
              <a16:creationId xmlns:a16="http://schemas.microsoft.com/office/drawing/2014/main" id="{F13FE019-921A-4FB0-B5F8-13B73BC3C6E4}"/>
            </a:ext>
          </a:extLst>
        </xdr:cNvPr>
        <xdr:cNvSpPr/>
      </xdr:nvSpPr>
      <xdr:spPr>
        <a:xfrm>
          <a:off x="5094240" y="1819275"/>
          <a:ext cx="1580892" cy="802771"/>
        </a:xfrm>
        <a:custGeom>
          <a:avLst/>
          <a:gdLst>
            <a:gd name="connsiteX0" fmla="*/ 0 w 992187"/>
            <a:gd name="connsiteY0" fmla="*/ 49609 h 496093"/>
            <a:gd name="connsiteX1" fmla="*/ 49609 w 992187"/>
            <a:gd name="connsiteY1" fmla="*/ 0 h 496093"/>
            <a:gd name="connsiteX2" fmla="*/ 942578 w 992187"/>
            <a:gd name="connsiteY2" fmla="*/ 0 h 496093"/>
            <a:gd name="connsiteX3" fmla="*/ 992187 w 992187"/>
            <a:gd name="connsiteY3" fmla="*/ 49609 h 496093"/>
            <a:gd name="connsiteX4" fmla="*/ 992187 w 992187"/>
            <a:gd name="connsiteY4" fmla="*/ 446484 h 496093"/>
            <a:gd name="connsiteX5" fmla="*/ 942578 w 992187"/>
            <a:gd name="connsiteY5" fmla="*/ 496093 h 496093"/>
            <a:gd name="connsiteX6" fmla="*/ 49609 w 992187"/>
            <a:gd name="connsiteY6" fmla="*/ 496093 h 496093"/>
            <a:gd name="connsiteX7" fmla="*/ 0 w 992187"/>
            <a:gd name="connsiteY7" fmla="*/ 446484 h 496093"/>
            <a:gd name="connsiteX8" fmla="*/ 0 w 992187"/>
            <a:gd name="connsiteY8" fmla="*/ 49609 h 496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92187" h="496093">
              <a:moveTo>
                <a:pt x="0" y="49609"/>
              </a:moveTo>
              <a:cubicBezTo>
                <a:pt x="0" y="22211"/>
                <a:pt x="22211" y="0"/>
                <a:pt x="49609" y="0"/>
              </a:cubicBezTo>
              <a:lnTo>
                <a:pt x="942578" y="0"/>
              </a:lnTo>
              <a:cubicBezTo>
                <a:pt x="969976" y="0"/>
                <a:pt x="992187" y="22211"/>
                <a:pt x="992187" y="49609"/>
              </a:cubicBezTo>
              <a:lnTo>
                <a:pt x="992187" y="446484"/>
              </a:lnTo>
              <a:cubicBezTo>
                <a:pt x="992187" y="473882"/>
                <a:pt x="969976" y="496093"/>
                <a:pt x="942578" y="496093"/>
              </a:cubicBezTo>
              <a:lnTo>
                <a:pt x="49609" y="496093"/>
              </a:lnTo>
              <a:cubicBezTo>
                <a:pt x="22211" y="496093"/>
                <a:pt x="0" y="473882"/>
                <a:pt x="0" y="446484"/>
              </a:cubicBezTo>
              <a:lnTo>
                <a:pt x="0" y="49609"/>
              </a:lnTo>
              <a:close/>
            </a:path>
          </a:pathLst>
        </a:custGeom>
        <a:solidFill>
          <a:schemeClr val="bg2">
            <a:lumMod val="50000"/>
          </a:schemeClr>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bg1"/>
              </a:solidFill>
              <a:latin typeface="+mn-lt"/>
              <a:ea typeface="+mn-ea"/>
              <a:cs typeface="+mn-cs"/>
            </a:rPr>
            <a:t>Go to the </a:t>
          </a:r>
          <a:r>
            <a:rPr lang="en-US" sz="1000" b="1" kern="1200">
              <a:solidFill>
                <a:schemeClr val="bg1"/>
              </a:solidFill>
              <a:latin typeface="+mn-lt"/>
              <a:ea typeface="+mn-ea"/>
              <a:cs typeface="+mn-cs"/>
            </a:rPr>
            <a:t>Step 3</a:t>
          </a:r>
          <a:r>
            <a:rPr lang="en-US" sz="1000" kern="1200">
              <a:solidFill>
                <a:schemeClr val="bg1"/>
              </a:solidFill>
              <a:latin typeface="+mn-lt"/>
              <a:ea typeface="+mn-ea"/>
              <a:cs typeface="+mn-cs"/>
            </a:rPr>
            <a:t> worksheet for </a:t>
          </a:r>
          <a:r>
            <a:rPr lang="en-US" sz="1000" u="sng" kern="1200">
              <a:solidFill>
                <a:schemeClr val="bg1"/>
              </a:solidFill>
              <a:latin typeface="+mn-lt"/>
              <a:ea typeface="+mn-ea"/>
              <a:cs typeface="+mn-cs"/>
            </a:rPr>
            <a:t>the appropriate Tier </a:t>
          </a:r>
          <a:r>
            <a:rPr lang="en-US" sz="1000" kern="1200">
              <a:solidFill>
                <a:schemeClr val="bg1"/>
              </a:solidFill>
              <a:latin typeface="+mn-lt"/>
              <a:ea typeface="+mn-ea"/>
              <a:cs typeface="+mn-cs"/>
            </a:rPr>
            <a:t>and determine the applicable requirements. </a:t>
          </a:r>
        </a:p>
      </xdr:txBody>
    </xdr:sp>
    <xdr:clientData/>
  </xdr:twoCellAnchor>
  <xdr:twoCellAnchor>
    <xdr:from>
      <xdr:col>5</xdr:col>
      <xdr:colOff>86715</xdr:colOff>
      <xdr:row>12</xdr:row>
      <xdr:rowOff>97590</xdr:rowOff>
    </xdr:from>
    <xdr:to>
      <xdr:col>5</xdr:col>
      <xdr:colOff>1676857</xdr:colOff>
      <xdr:row>17</xdr:row>
      <xdr:rowOff>97882</xdr:rowOff>
    </xdr:to>
    <xdr:sp macro="" textlink="">
      <xdr:nvSpPr>
        <xdr:cNvPr id="29" name="Freeform: Shape 51">
          <a:extLst>
            <a:ext uri="{FF2B5EF4-FFF2-40B4-BE49-F238E27FC236}">
              <a16:creationId xmlns:a16="http://schemas.microsoft.com/office/drawing/2014/main" id="{106BC7FB-D6E9-46D7-8500-07766713D902}"/>
            </a:ext>
          </a:extLst>
        </xdr:cNvPr>
        <xdr:cNvSpPr/>
      </xdr:nvSpPr>
      <xdr:spPr>
        <a:xfrm>
          <a:off x="7697190" y="2516940"/>
          <a:ext cx="1590142" cy="1000417"/>
        </a:xfrm>
        <a:custGeom>
          <a:avLst/>
          <a:gdLst>
            <a:gd name="connsiteX0" fmla="*/ 0 w 992187"/>
            <a:gd name="connsiteY0" fmla="*/ 49609 h 496093"/>
            <a:gd name="connsiteX1" fmla="*/ 49609 w 992187"/>
            <a:gd name="connsiteY1" fmla="*/ 0 h 496093"/>
            <a:gd name="connsiteX2" fmla="*/ 942578 w 992187"/>
            <a:gd name="connsiteY2" fmla="*/ 0 h 496093"/>
            <a:gd name="connsiteX3" fmla="*/ 992187 w 992187"/>
            <a:gd name="connsiteY3" fmla="*/ 49609 h 496093"/>
            <a:gd name="connsiteX4" fmla="*/ 992187 w 992187"/>
            <a:gd name="connsiteY4" fmla="*/ 446484 h 496093"/>
            <a:gd name="connsiteX5" fmla="*/ 942578 w 992187"/>
            <a:gd name="connsiteY5" fmla="*/ 496093 h 496093"/>
            <a:gd name="connsiteX6" fmla="*/ 49609 w 992187"/>
            <a:gd name="connsiteY6" fmla="*/ 496093 h 496093"/>
            <a:gd name="connsiteX7" fmla="*/ 0 w 992187"/>
            <a:gd name="connsiteY7" fmla="*/ 446484 h 496093"/>
            <a:gd name="connsiteX8" fmla="*/ 0 w 992187"/>
            <a:gd name="connsiteY8" fmla="*/ 49609 h 496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992187" h="496093">
              <a:moveTo>
                <a:pt x="0" y="49609"/>
              </a:moveTo>
              <a:cubicBezTo>
                <a:pt x="0" y="22211"/>
                <a:pt x="22211" y="0"/>
                <a:pt x="49609" y="0"/>
              </a:cubicBezTo>
              <a:lnTo>
                <a:pt x="942578" y="0"/>
              </a:lnTo>
              <a:cubicBezTo>
                <a:pt x="969976" y="0"/>
                <a:pt x="992187" y="22211"/>
                <a:pt x="992187" y="49609"/>
              </a:cubicBezTo>
              <a:lnTo>
                <a:pt x="992187" y="446484"/>
              </a:lnTo>
              <a:cubicBezTo>
                <a:pt x="992187" y="473882"/>
                <a:pt x="969976" y="496093"/>
                <a:pt x="942578" y="496093"/>
              </a:cubicBezTo>
              <a:lnTo>
                <a:pt x="49609" y="496093"/>
              </a:lnTo>
              <a:cubicBezTo>
                <a:pt x="22211" y="496093"/>
                <a:pt x="0" y="473882"/>
                <a:pt x="0" y="446484"/>
              </a:cubicBezTo>
              <a:lnTo>
                <a:pt x="0" y="49609"/>
              </a:lnTo>
              <a:close/>
            </a:path>
          </a:pathLst>
        </a:custGeom>
        <a:solidFill>
          <a:schemeClr val="tx1">
            <a:lumMod val="50000"/>
            <a:lumOff val="50000"/>
          </a:schemeClr>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bg1"/>
              </a:solidFill>
              <a:latin typeface="+mn-lt"/>
              <a:ea typeface="+mn-ea"/>
              <a:cs typeface="+mn-cs"/>
            </a:rPr>
            <a:t>Continue to use the </a:t>
          </a:r>
          <a:r>
            <a:rPr lang="en-US" sz="1000" b="1" kern="1200">
              <a:solidFill>
                <a:schemeClr val="bg1"/>
              </a:solidFill>
              <a:latin typeface="+mn-lt"/>
              <a:ea typeface="+mn-ea"/>
              <a:cs typeface="+mn-cs"/>
            </a:rPr>
            <a:t>Step 3 </a:t>
          </a:r>
          <a:r>
            <a:rPr lang="en-US" sz="1000" kern="1200">
              <a:solidFill>
                <a:schemeClr val="bg1"/>
              </a:solidFill>
              <a:latin typeface="+mn-lt"/>
              <a:ea typeface="+mn-ea"/>
              <a:cs typeface="+mn-cs"/>
            </a:rPr>
            <a:t>worksheet for tracking and reporting on GBS compliance for the remainder of the project.</a:t>
          </a:r>
        </a:p>
      </xdr:txBody>
    </xdr:sp>
    <xdr:clientData/>
  </xdr:twoCellAnchor>
  <xdr:twoCellAnchor>
    <xdr:from>
      <xdr:col>6</xdr:col>
      <xdr:colOff>88511</xdr:colOff>
      <xdr:row>17</xdr:row>
      <xdr:rowOff>161925</xdr:rowOff>
    </xdr:from>
    <xdr:to>
      <xdr:col>6</xdr:col>
      <xdr:colOff>1704967</xdr:colOff>
      <xdr:row>21</xdr:row>
      <xdr:rowOff>41456</xdr:rowOff>
    </xdr:to>
    <xdr:sp macro="" textlink="">
      <xdr:nvSpPr>
        <xdr:cNvPr id="30" name="Flowchart: Terminator 52">
          <a:extLst>
            <a:ext uri="{FF2B5EF4-FFF2-40B4-BE49-F238E27FC236}">
              <a16:creationId xmlns:a16="http://schemas.microsoft.com/office/drawing/2014/main" id="{4830F521-6DCC-47BE-A4CA-3B51E4B7CC48}"/>
            </a:ext>
          </a:extLst>
        </xdr:cNvPr>
        <xdr:cNvSpPr/>
      </xdr:nvSpPr>
      <xdr:spPr>
        <a:xfrm>
          <a:off x="9061061" y="3790950"/>
          <a:ext cx="1616456" cy="679631"/>
        </a:xfrm>
        <a:prstGeom prst="flowChartTerminator">
          <a:avLst/>
        </a:prstGeom>
        <a:solidFill>
          <a:schemeClr val="tx1">
            <a:lumMod val="85000"/>
            <a:lumOff val="15000"/>
          </a:schemeClr>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bg1"/>
              </a:solidFill>
              <a:latin typeface="+mn-lt"/>
              <a:ea typeface="+mn-ea"/>
              <a:cs typeface="+mn-cs"/>
            </a:rPr>
            <a:t>Report on GBS compliance issues at  project milestones listed in the workbook</a:t>
          </a:r>
        </a:p>
      </xdr:txBody>
    </xdr:sp>
    <xdr:clientData/>
  </xdr:twoCellAnchor>
  <xdr:twoCellAnchor>
    <xdr:from>
      <xdr:col>5</xdr:col>
      <xdr:colOff>58051</xdr:colOff>
      <xdr:row>20</xdr:row>
      <xdr:rowOff>843</xdr:rowOff>
    </xdr:from>
    <xdr:to>
      <xdr:col>5</xdr:col>
      <xdr:colOff>1649107</xdr:colOff>
      <xdr:row>28</xdr:row>
      <xdr:rowOff>135130</xdr:rowOff>
    </xdr:to>
    <xdr:sp macro="" textlink="">
      <xdr:nvSpPr>
        <xdr:cNvPr id="31" name="Flowchart: Document 54">
          <a:extLst>
            <a:ext uri="{FF2B5EF4-FFF2-40B4-BE49-F238E27FC236}">
              <a16:creationId xmlns:a16="http://schemas.microsoft.com/office/drawing/2014/main" id="{0030A076-B537-4647-B84B-59243F6AE9B9}"/>
            </a:ext>
          </a:extLst>
        </xdr:cNvPr>
        <xdr:cNvSpPr/>
      </xdr:nvSpPr>
      <xdr:spPr>
        <a:xfrm>
          <a:off x="7668526" y="4020393"/>
          <a:ext cx="1591056" cy="1715437"/>
        </a:xfrm>
        <a:prstGeom prst="flowChartDocument">
          <a:avLst/>
        </a:prstGeom>
        <a:solidFill>
          <a:schemeClr val="bg1"/>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tx1"/>
              </a:solidFill>
              <a:latin typeface="+mn-lt"/>
              <a:ea typeface="+mn-ea"/>
              <a:cs typeface="+mn-cs"/>
            </a:rPr>
            <a:t> You may delete Step 3  and Step 4 worksheets for tiers not applicable to the project. To delete worksheets, under the Review tab in</a:t>
          </a:r>
          <a:r>
            <a:rPr lang="en-US" sz="1000" kern="1200" baseline="0">
              <a:solidFill>
                <a:schemeClr val="tx1"/>
              </a:solidFill>
              <a:latin typeface="+mn-lt"/>
              <a:ea typeface="+mn-ea"/>
              <a:cs typeface="+mn-cs"/>
            </a:rPr>
            <a:t> the</a:t>
          </a:r>
          <a:r>
            <a:rPr lang="en-US" sz="1000" kern="1200">
              <a:solidFill>
                <a:schemeClr val="tx1"/>
              </a:solidFill>
              <a:latin typeface="+mn-lt"/>
              <a:ea typeface="+mn-ea"/>
              <a:cs typeface="+mn-cs"/>
            </a:rPr>
            <a:t> top ribbon, </a:t>
          </a:r>
          <a:r>
            <a:rPr lang="en-US" sz="1000" kern="1200" baseline="0">
              <a:solidFill>
                <a:schemeClr val="tx1"/>
              </a:solidFill>
              <a:latin typeface="+mn-lt"/>
              <a:ea typeface="+mn-ea"/>
              <a:cs typeface="+mn-cs"/>
            </a:rPr>
            <a:t> turn off "Protect sheet" (there is no password); right-click on the worksheet tab and select "delete"</a:t>
          </a:r>
          <a:endParaRPr lang="en-US" sz="1000" kern="1200">
            <a:solidFill>
              <a:schemeClr val="tx1"/>
            </a:solidFill>
            <a:latin typeface="+mn-lt"/>
            <a:ea typeface="+mn-ea"/>
            <a:cs typeface="+mn-cs"/>
          </a:endParaRPr>
        </a:p>
      </xdr:txBody>
    </xdr:sp>
    <xdr:clientData/>
  </xdr:twoCellAnchor>
  <xdr:twoCellAnchor>
    <xdr:from>
      <xdr:col>2</xdr:col>
      <xdr:colOff>342900</xdr:colOff>
      <xdr:row>14</xdr:row>
      <xdr:rowOff>56428</xdr:rowOff>
    </xdr:from>
    <xdr:to>
      <xdr:col>2</xdr:col>
      <xdr:colOff>344239</xdr:colOff>
      <xdr:row>16</xdr:row>
      <xdr:rowOff>28575</xdr:rowOff>
    </xdr:to>
    <xdr:cxnSp macro="">
      <xdr:nvCxnSpPr>
        <xdr:cNvPr id="32" name="Straight Arrow Connector 31">
          <a:extLst>
            <a:ext uri="{FF2B5EF4-FFF2-40B4-BE49-F238E27FC236}">
              <a16:creationId xmlns:a16="http://schemas.microsoft.com/office/drawing/2014/main" id="{72F9F70A-1923-4717-B2DE-99021D9EE917}"/>
            </a:ext>
          </a:extLst>
        </xdr:cNvPr>
        <xdr:cNvCxnSpPr/>
      </xdr:nvCxnSpPr>
      <xdr:spPr>
        <a:xfrm flipH="1">
          <a:off x="2609850" y="2875828"/>
          <a:ext cx="1339" cy="372197"/>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1447800</xdr:colOff>
      <xdr:row>10</xdr:row>
      <xdr:rowOff>121307</xdr:rowOff>
    </xdr:from>
    <xdr:to>
      <xdr:col>1</xdr:col>
      <xdr:colOff>1697069</xdr:colOff>
      <xdr:row>10</xdr:row>
      <xdr:rowOff>133350</xdr:rowOff>
    </xdr:to>
    <xdr:cxnSp macro="">
      <xdr:nvCxnSpPr>
        <xdr:cNvPr id="33" name="Straight Arrow Connector 32">
          <a:extLst>
            <a:ext uri="{FF2B5EF4-FFF2-40B4-BE49-F238E27FC236}">
              <a16:creationId xmlns:a16="http://schemas.microsoft.com/office/drawing/2014/main" id="{6C8C109C-9A8C-47E7-A673-BE7A3D0988B5}"/>
            </a:ext>
          </a:extLst>
        </xdr:cNvPr>
        <xdr:cNvCxnSpPr/>
      </xdr:nvCxnSpPr>
      <xdr:spPr>
        <a:xfrm flipV="1">
          <a:off x="1714500" y="2140607"/>
          <a:ext cx="249269" cy="12043"/>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2764178</xdr:colOff>
      <xdr:row>11</xdr:row>
      <xdr:rowOff>114907</xdr:rowOff>
    </xdr:from>
    <xdr:to>
      <xdr:col>3</xdr:col>
      <xdr:colOff>187483</xdr:colOff>
      <xdr:row>11</xdr:row>
      <xdr:rowOff>116174</xdr:rowOff>
    </xdr:to>
    <xdr:cxnSp macro="">
      <xdr:nvCxnSpPr>
        <xdr:cNvPr id="34" name="Straight Arrow Connector 33">
          <a:extLst>
            <a:ext uri="{FF2B5EF4-FFF2-40B4-BE49-F238E27FC236}">
              <a16:creationId xmlns:a16="http://schemas.microsoft.com/office/drawing/2014/main" id="{CB8EBA4D-C5E8-40DE-8A24-27AE8FE9BB43}"/>
            </a:ext>
          </a:extLst>
        </xdr:cNvPr>
        <xdr:cNvCxnSpPr>
          <a:stCxn id="27" idx="3"/>
        </xdr:cNvCxnSpPr>
      </xdr:nvCxnSpPr>
      <xdr:spPr>
        <a:xfrm>
          <a:off x="4812053" y="2334232"/>
          <a:ext cx="299855" cy="1267"/>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1845644</xdr:colOff>
      <xdr:row>15</xdr:row>
      <xdr:rowOff>19050</xdr:rowOff>
    </xdr:from>
    <xdr:to>
      <xdr:col>5</xdr:col>
      <xdr:colOff>44450</xdr:colOff>
      <xdr:row>17</xdr:row>
      <xdr:rowOff>88680</xdr:rowOff>
    </xdr:to>
    <xdr:cxnSp macro="">
      <xdr:nvCxnSpPr>
        <xdr:cNvPr id="35" name="Straight Arrow Connector 34">
          <a:extLst>
            <a:ext uri="{FF2B5EF4-FFF2-40B4-BE49-F238E27FC236}">
              <a16:creationId xmlns:a16="http://schemas.microsoft.com/office/drawing/2014/main" id="{E42D0C4D-8104-4D9D-AB25-09E50EF0BA94}"/>
            </a:ext>
          </a:extLst>
        </xdr:cNvPr>
        <xdr:cNvCxnSpPr/>
      </xdr:nvCxnSpPr>
      <xdr:spPr>
        <a:xfrm flipV="1">
          <a:off x="6989144" y="3038475"/>
          <a:ext cx="665781" cy="46968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812586</xdr:colOff>
      <xdr:row>17</xdr:row>
      <xdr:rowOff>111125</xdr:rowOff>
    </xdr:from>
    <xdr:to>
      <xdr:col>5</xdr:col>
      <xdr:colOff>815975</xdr:colOff>
      <xdr:row>19</xdr:row>
      <xdr:rowOff>178643</xdr:rowOff>
    </xdr:to>
    <xdr:cxnSp macro="">
      <xdr:nvCxnSpPr>
        <xdr:cNvPr id="36" name="Straight Arrow Connector 35">
          <a:extLst>
            <a:ext uri="{FF2B5EF4-FFF2-40B4-BE49-F238E27FC236}">
              <a16:creationId xmlns:a16="http://schemas.microsoft.com/office/drawing/2014/main" id="{06E3C284-471F-4AF7-940C-B0D10BC0FB41}"/>
            </a:ext>
          </a:extLst>
        </xdr:cNvPr>
        <xdr:cNvCxnSpPr/>
      </xdr:nvCxnSpPr>
      <xdr:spPr>
        <a:xfrm flipH="1">
          <a:off x="8423061" y="3530600"/>
          <a:ext cx="3389" cy="467568"/>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xdr:col>
      <xdr:colOff>1170253</xdr:colOff>
      <xdr:row>16</xdr:row>
      <xdr:rowOff>197896</xdr:rowOff>
    </xdr:from>
    <xdr:ext cx="426457" cy="264560"/>
    <xdr:sp macro="" textlink="">
      <xdr:nvSpPr>
        <xdr:cNvPr id="37" name="TextBox 36">
          <a:extLst>
            <a:ext uri="{FF2B5EF4-FFF2-40B4-BE49-F238E27FC236}">
              <a16:creationId xmlns:a16="http://schemas.microsoft.com/office/drawing/2014/main" id="{C06DA457-16FD-490B-8E61-903D89EACFE2}"/>
            </a:ext>
          </a:extLst>
        </xdr:cNvPr>
        <xdr:cNvSpPr txBox="1"/>
      </xdr:nvSpPr>
      <xdr:spPr>
        <a:xfrm flipH="1">
          <a:off x="3437203" y="3417346"/>
          <a:ext cx="4264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kern="1200"/>
            <a:t>Yes</a:t>
          </a:r>
        </a:p>
      </xdr:txBody>
    </xdr:sp>
    <xdr:clientData/>
  </xdr:oneCellAnchor>
  <xdr:twoCellAnchor>
    <xdr:from>
      <xdr:col>3</xdr:col>
      <xdr:colOff>59389</xdr:colOff>
      <xdr:row>14</xdr:row>
      <xdr:rowOff>149640</xdr:rowOff>
    </xdr:from>
    <xdr:to>
      <xdr:col>3</xdr:col>
      <xdr:colOff>1836119</xdr:colOff>
      <xdr:row>20</xdr:row>
      <xdr:rowOff>49945</xdr:rowOff>
    </xdr:to>
    <xdr:sp macro="" textlink="">
      <xdr:nvSpPr>
        <xdr:cNvPr id="40" name="Flowchart: Decision 47">
          <a:extLst>
            <a:ext uri="{FF2B5EF4-FFF2-40B4-BE49-F238E27FC236}">
              <a16:creationId xmlns:a16="http://schemas.microsoft.com/office/drawing/2014/main" id="{2A58B01A-7F13-41E6-898A-0B39968A6F3E}"/>
            </a:ext>
          </a:extLst>
        </xdr:cNvPr>
        <xdr:cNvSpPr>
          <a:spLocks/>
        </xdr:cNvSpPr>
      </xdr:nvSpPr>
      <xdr:spPr>
        <a:xfrm>
          <a:off x="5202889" y="2969040"/>
          <a:ext cx="1776730" cy="1100455"/>
        </a:xfrm>
        <a:prstGeom prst="flowChartDecision">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rIns="0" rtlCol="0" anchor="ctr" anchorCtr="1"/>
        <a:lstStyle/>
        <a:p>
          <a:pPr algn="l"/>
          <a:r>
            <a:rPr lang="en-US" sz="1000" b="1" kern="1200"/>
            <a:t>Requirements?</a:t>
          </a:r>
        </a:p>
      </xdr:txBody>
    </xdr:sp>
    <xdr:clientData/>
  </xdr:twoCellAnchor>
  <xdr:twoCellAnchor>
    <xdr:from>
      <xdr:col>3</xdr:col>
      <xdr:colOff>963553</xdr:colOff>
      <xdr:row>13</xdr:row>
      <xdr:rowOff>20408</xdr:rowOff>
    </xdr:from>
    <xdr:to>
      <xdr:col>3</xdr:col>
      <xdr:colOff>963553</xdr:colOff>
      <xdr:row>14</xdr:row>
      <xdr:rowOff>154938</xdr:rowOff>
    </xdr:to>
    <xdr:cxnSp macro="">
      <xdr:nvCxnSpPr>
        <xdr:cNvPr id="41" name="Straight Arrow Connector 40">
          <a:extLst>
            <a:ext uri="{FF2B5EF4-FFF2-40B4-BE49-F238E27FC236}">
              <a16:creationId xmlns:a16="http://schemas.microsoft.com/office/drawing/2014/main" id="{D98C579E-5485-44B4-ADD6-249F9908835D}"/>
            </a:ext>
          </a:extLst>
        </xdr:cNvPr>
        <xdr:cNvCxnSpPr/>
      </xdr:nvCxnSpPr>
      <xdr:spPr>
        <a:xfrm>
          <a:off x="5887978" y="2639783"/>
          <a:ext cx="0" cy="334555"/>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1865600</xdr:colOff>
      <xdr:row>21</xdr:row>
      <xdr:rowOff>76191</xdr:rowOff>
    </xdr:from>
    <xdr:to>
      <xdr:col>2</xdr:col>
      <xdr:colOff>846171</xdr:colOff>
      <xdr:row>28</xdr:row>
      <xdr:rowOff>152400</xdr:rowOff>
    </xdr:to>
    <xdr:grpSp>
      <xdr:nvGrpSpPr>
        <xdr:cNvPr id="66" name="Group 65">
          <a:extLst>
            <a:ext uri="{FF2B5EF4-FFF2-40B4-BE49-F238E27FC236}">
              <a16:creationId xmlns:a16="http://schemas.microsoft.com/office/drawing/2014/main" id="{69685D4C-4B6D-04F0-D304-CDFCA4786709}"/>
            </a:ext>
          </a:extLst>
        </xdr:cNvPr>
        <xdr:cNvGrpSpPr/>
      </xdr:nvGrpSpPr>
      <xdr:grpSpPr>
        <a:xfrm>
          <a:off x="2122775" y="4505316"/>
          <a:ext cx="885571" cy="1466859"/>
          <a:chOff x="2068800" y="4594216"/>
          <a:chExt cx="977646" cy="1454159"/>
        </a:xfrm>
      </xdr:grpSpPr>
      <xdr:sp macro="" textlink="">
        <xdr:nvSpPr>
          <xdr:cNvPr id="26" name="Flowchart: Document 48">
            <a:extLst>
              <a:ext uri="{FF2B5EF4-FFF2-40B4-BE49-F238E27FC236}">
                <a16:creationId xmlns:a16="http://schemas.microsoft.com/office/drawing/2014/main" id="{63259762-316F-48E6-8CD6-D0E624EAFA48}"/>
              </a:ext>
            </a:extLst>
          </xdr:cNvPr>
          <xdr:cNvSpPr/>
        </xdr:nvSpPr>
        <xdr:spPr>
          <a:xfrm>
            <a:off x="2068800" y="4865982"/>
            <a:ext cx="977646" cy="1182393"/>
          </a:xfrm>
          <a:prstGeom prst="flowChartDocument">
            <a:avLst/>
          </a:prstGeom>
          <a:solidFill>
            <a:schemeClr val="bg1"/>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tx1"/>
                </a:solidFill>
                <a:latin typeface="+mn-lt"/>
                <a:ea typeface="+mn-ea"/>
                <a:cs typeface="+mn-cs"/>
              </a:rPr>
              <a:t>If not applicable, save this workbook in the project file as a record of the result.</a:t>
            </a:r>
          </a:p>
        </xdr:txBody>
      </xdr:sp>
      <xdr:sp macro="" textlink="">
        <xdr:nvSpPr>
          <xdr:cNvPr id="38" name="TextBox 37">
            <a:extLst>
              <a:ext uri="{FF2B5EF4-FFF2-40B4-BE49-F238E27FC236}">
                <a16:creationId xmlns:a16="http://schemas.microsoft.com/office/drawing/2014/main" id="{80031210-9E8E-424F-B106-DE84AF00C3A1}"/>
              </a:ext>
            </a:extLst>
          </xdr:cNvPr>
          <xdr:cNvSpPr txBox="1"/>
        </xdr:nvSpPr>
        <xdr:spPr>
          <a:xfrm flipH="1">
            <a:off x="2201787" y="4594216"/>
            <a:ext cx="4264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kern="1200"/>
              <a:t>No</a:t>
            </a:r>
          </a:p>
        </xdr:txBody>
      </xdr:sp>
      <xdr:cxnSp macro="">
        <xdr:nvCxnSpPr>
          <xdr:cNvPr id="43" name="Straight Arrow Connector 42">
            <a:extLst>
              <a:ext uri="{FF2B5EF4-FFF2-40B4-BE49-F238E27FC236}">
                <a16:creationId xmlns:a16="http://schemas.microsoft.com/office/drawing/2014/main" id="{533967B2-D6C6-4C6D-A4F4-D4961AA27D1C}"/>
              </a:ext>
            </a:extLst>
          </xdr:cNvPr>
          <xdr:cNvCxnSpPr/>
        </xdr:nvCxnSpPr>
        <xdr:spPr>
          <a:xfrm flipH="1">
            <a:off x="2532908" y="4637327"/>
            <a:ext cx="0" cy="250902"/>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2</xdr:col>
      <xdr:colOff>1226392</xdr:colOff>
      <xdr:row>16</xdr:row>
      <xdr:rowOff>73025</xdr:rowOff>
    </xdr:from>
    <xdr:to>
      <xdr:col>2</xdr:col>
      <xdr:colOff>2054225</xdr:colOff>
      <xdr:row>18</xdr:row>
      <xdr:rowOff>183718</xdr:rowOff>
    </xdr:to>
    <xdr:cxnSp macro="">
      <xdr:nvCxnSpPr>
        <xdr:cNvPr id="44" name="Straight Arrow Connector 43">
          <a:extLst>
            <a:ext uri="{FF2B5EF4-FFF2-40B4-BE49-F238E27FC236}">
              <a16:creationId xmlns:a16="http://schemas.microsoft.com/office/drawing/2014/main" id="{4803A7DF-6A2B-43EE-B047-59FDED557C0D}"/>
            </a:ext>
          </a:extLst>
        </xdr:cNvPr>
        <xdr:cNvCxnSpPr>
          <a:stCxn id="25" idx="3"/>
        </xdr:cNvCxnSpPr>
      </xdr:nvCxnSpPr>
      <xdr:spPr>
        <a:xfrm flipV="1">
          <a:off x="3493342" y="3292475"/>
          <a:ext cx="827833" cy="51074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380985</xdr:colOff>
      <xdr:row>20</xdr:row>
      <xdr:rowOff>1909</xdr:rowOff>
    </xdr:from>
    <xdr:to>
      <xdr:col>3</xdr:col>
      <xdr:colOff>1523541</xdr:colOff>
      <xdr:row>27</xdr:row>
      <xdr:rowOff>12157</xdr:rowOff>
    </xdr:to>
    <xdr:grpSp>
      <xdr:nvGrpSpPr>
        <xdr:cNvPr id="69" name="Group 68">
          <a:extLst>
            <a:ext uri="{FF2B5EF4-FFF2-40B4-BE49-F238E27FC236}">
              <a16:creationId xmlns:a16="http://schemas.microsoft.com/office/drawing/2014/main" id="{9A2178B5-7B61-1B69-333D-00DA2161C960}"/>
            </a:ext>
          </a:extLst>
        </xdr:cNvPr>
        <xdr:cNvGrpSpPr/>
      </xdr:nvGrpSpPr>
      <xdr:grpSpPr>
        <a:xfrm>
          <a:off x="5286360" y="4231009"/>
          <a:ext cx="1142556" cy="1410423"/>
          <a:chOff x="5575285" y="4227834"/>
          <a:chExt cx="1142556" cy="1413598"/>
        </a:xfrm>
      </xdr:grpSpPr>
      <xdr:sp macro="" textlink="">
        <xdr:nvSpPr>
          <xdr:cNvPr id="39" name="Flowchart: Document 48">
            <a:extLst>
              <a:ext uri="{FF2B5EF4-FFF2-40B4-BE49-F238E27FC236}">
                <a16:creationId xmlns:a16="http://schemas.microsoft.com/office/drawing/2014/main" id="{CC5FDD9F-D4FF-434A-B448-40CCDAC1D1BF}"/>
              </a:ext>
            </a:extLst>
          </xdr:cNvPr>
          <xdr:cNvSpPr/>
        </xdr:nvSpPr>
        <xdr:spPr>
          <a:xfrm>
            <a:off x="5575285" y="4554824"/>
            <a:ext cx="1142556" cy="1086608"/>
          </a:xfrm>
          <a:prstGeom prst="flowChartDocument">
            <a:avLst/>
          </a:prstGeom>
          <a:solidFill>
            <a:schemeClr val="bg1"/>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b="0" i="0" u="none" strike="noStrike" kern="1200">
                <a:solidFill>
                  <a:schemeClr val="tx1"/>
                </a:solidFill>
                <a:effectLst/>
                <a:latin typeface="+mn-lt"/>
                <a:ea typeface="+mn-ea"/>
                <a:cs typeface="+mn-cs"/>
              </a:rPr>
              <a:t>If there are no applicable requirements, save this workbook to the project file as a record of the result.</a:t>
            </a:r>
            <a:r>
              <a:rPr lang="en-US" sz="1000">
                <a:solidFill>
                  <a:schemeClr val="tx1"/>
                </a:solidFill>
              </a:rPr>
              <a:t> </a:t>
            </a:r>
            <a:endParaRPr lang="en-US" sz="1000" kern="1200">
              <a:solidFill>
                <a:schemeClr val="tx1"/>
              </a:solidFill>
              <a:latin typeface="+mn-lt"/>
              <a:ea typeface="+mn-ea"/>
              <a:cs typeface="+mn-cs"/>
            </a:endParaRPr>
          </a:p>
        </xdr:txBody>
      </xdr:sp>
      <xdr:sp macro="" textlink="">
        <xdr:nvSpPr>
          <xdr:cNvPr id="42" name="TextBox 41">
            <a:extLst>
              <a:ext uri="{FF2B5EF4-FFF2-40B4-BE49-F238E27FC236}">
                <a16:creationId xmlns:a16="http://schemas.microsoft.com/office/drawing/2014/main" id="{D4C8D0EA-85C4-4E02-BF41-0B294B4DDEC5}"/>
              </a:ext>
            </a:extLst>
          </xdr:cNvPr>
          <xdr:cNvSpPr txBox="1"/>
        </xdr:nvSpPr>
        <xdr:spPr>
          <a:xfrm flipH="1">
            <a:off x="5801999" y="4227834"/>
            <a:ext cx="4264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kern="1200"/>
              <a:t>No</a:t>
            </a:r>
          </a:p>
        </xdr:txBody>
      </xdr:sp>
      <xdr:cxnSp macro="">
        <xdr:nvCxnSpPr>
          <xdr:cNvPr id="68" name="Straight Arrow Connector 67">
            <a:extLst>
              <a:ext uri="{FF2B5EF4-FFF2-40B4-BE49-F238E27FC236}">
                <a16:creationId xmlns:a16="http://schemas.microsoft.com/office/drawing/2014/main" id="{93885C6C-7EA0-473A-966D-F28A707873CE}"/>
              </a:ext>
            </a:extLst>
          </xdr:cNvPr>
          <xdr:cNvCxnSpPr/>
        </xdr:nvCxnSpPr>
        <xdr:spPr>
          <a:xfrm flipH="1">
            <a:off x="6134100" y="4283075"/>
            <a:ext cx="0" cy="25145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oneCellAnchor>
    <xdr:from>
      <xdr:col>3</xdr:col>
      <xdr:colOff>1724025</xdr:colOff>
      <xdr:row>15</xdr:row>
      <xdr:rowOff>19050</xdr:rowOff>
    </xdr:from>
    <xdr:ext cx="426457" cy="264560"/>
    <xdr:sp macro="" textlink="">
      <xdr:nvSpPr>
        <xdr:cNvPr id="76" name="TextBox 75">
          <a:extLst>
            <a:ext uri="{FF2B5EF4-FFF2-40B4-BE49-F238E27FC236}">
              <a16:creationId xmlns:a16="http://schemas.microsoft.com/office/drawing/2014/main" id="{A7466412-D262-4EA3-BEC8-937A60C87EEA}"/>
            </a:ext>
          </a:extLst>
        </xdr:cNvPr>
        <xdr:cNvSpPr txBox="1"/>
      </xdr:nvSpPr>
      <xdr:spPr>
        <a:xfrm flipH="1">
          <a:off x="6867525" y="3038475"/>
          <a:ext cx="4264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kern="1200"/>
            <a:t>Yes</a:t>
          </a:r>
        </a:p>
      </xdr:txBody>
    </xdr:sp>
    <xdr:clientData/>
  </xdr:oneCellAnchor>
  <xdr:twoCellAnchor>
    <xdr:from>
      <xdr:col>6</xdr:col>
      <xdr:colOff>85725</xdr:colOff>
      <xdr:row>23</xdr:row>
      <xdr:rowOff>153243</xdr:rowOff>
    </xdr:from>
    <xdr:to>
      <xdr:col>6</xdr:col>
      <xdr:colOff>1673606</xdr:colOff>
      <xdr:row>32</xdr:row>
      <xdr:rowOff>170055</xdr:rowOff>
    </xdr:to>
    <xdr:sp macro="" textlink="">
      <xdr:nvSpPr>
        <xdr:cNvPr id="79" name="Flowchart: Document 54">
          <a:extLst>
            <a:ext uri="{FF2B5EF4-FFF2-40B4-BE49-F238E27FC236}">
              <a16:creationId xmlns:a16="http://schemas.microsoft.com/office/drawing/2014/main" id="{2CDFA947-D269-413D-AE28-5732A133FA07}"/>
            </a:ext>
          </a:extLst>
        </xdr:cNvPr>
        <xdr:cNvSpPr/>
      </xdr:nvSpPr>
      <xdr:spPr>
        <a:xfrm>
          <a:off x="9058275" y="4982418"/>
          <a:ext cx="1587881" cy="1769412"/>
        </a:xfrm>
        <a:prstGeom prst="flowChartDocument">
          <a:avLst/>
        </a:prstGeom>
        <a:solidFill>
          <a:srgbClr val="C5B4E3"/>
        </a:solidFill>
      </xdr:spPr>
      <xdr:style>
        <a:lnRef idx="2">
          <a:schemeClr val="dk2">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2">
            <a:hueOff val="0"/>
            <a:satOff val="0"/>
            <a:lumOff val="0"/>
            <a:alphaOff val="0"/>
          </a:schemeClr>
        </a:fontRef>
      </xdr:style>
      <xdr:txBody>
        <a:bodyPr spcFirstLastPara="0" vert="horz" wrap="square" lIns="20880" tIns="20880" rIns="20880" bIns="20880" numCol="1" spcCol="1270" anchor="ctr" anchorCtr="0">
          <a:noAutofit/>
        </a:bodyPr>
        <a:lstStyle>
          <a:defPPr>
            <a:defRPr lang="en-US"/>
          </a:defPPr>
          <a:lvl1pPr marL="0" algn="l" defTabSz="457200" rtl="0" eaLnBrk="1" latinLnBrk="0" hangingPunct="1">
            <a:defRPr sz="1800" kern="1200">
              <a:solidFill>
                <a:schemeClr val="dk2">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2">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2">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2">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2">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2">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2">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2">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2">
                  <a:hueOff val="0"/>
                  <a:satOff val="0"/>
                  <a:lumOff val="0"/>
                  <a:alphaOff val="0"/>
                </a:schemeClr>
              </a:solidFill>
              <a:latin typeface="+mn-lt"/>
              <a:ea typeface="+mn-ea"/>
              <a:cs typeface="+mn-cs"/>
            </a:defRPr>
          </a:lvl9pPr>
        </a:lstStyle>
        <a:p>
          <a:pPr marL="0" lvl="0" indent="0" algn="ctr" defTabSz="444500" rtl="0" eaLnBrk="1" latinLnBrk="0" hangingPunct="1">
            <a:lnSpc>
              <a:spcPct val="90000"/>
            </a:lnSpc>
            <a:spcBef>
              <a:spcPct val="0"/>
            </a:spcBef>
            <a:spcAft>
              <a:spcPct val="35000"/>
            </a:spcAft>
            <a:buNone/>
          </a:pPr>
          <a:r>
            <a:rPr lang="en-US" sz="1000" kern="1200">
              <a:solidFill>
                <a:schemeClr val="tx1"/>
              </a:solidFill>
              <a:latin typeface="+mn-lt"/>
              <a:ea typeface="+mn-ea"/>
              <a:cs typeface="+mn-cs"/>
            </a:rPr>
            <a:t>Complete</a:t>
          </a:r>
          <a:r>
            <a:rPr lang="en-US" sz="1000" kern="1200" baseline="0">
              <a:solidFill>
                <a:schemeClr val="tx1"/>
              </a:solidFill>
              <a:latin typeface="+mn-lt"/>
              <a:ea typeface="+mn-ea"/>
              <a:cs typeface="+mn-cs"/>
            </a:rPr>
            <a:t> Step 4 - Project Summary and </a:t>
          </a:r>
          <a:endParaRPr lang="en-US" sz="1000" kern="1200">
            <a:solidFill>
              <a:schemeClr val="tx1"/>
            </a:solidFill>
            <a:latin typeface="+mn-lt"/>
            <a:ea typeface="+mn-ea"/>
            <a:cs typeface="+mn-cs"/>
          </a:endParaRPr>
        </a:p>
        <a:p>
          <a:pPr marL="0" lvl="0" indent="0" algn="ctr" defTabSz="444500" rtl="0" eaLnBrk="1" latinLnBrk="0" hangingPunct="1">
            <a:lnSpc>
              <a:spcPct val="90000"/>
            </a:lnSpc>
            <a:spcBef>
              <a:spcPct val="0"/>
            </a:spcBef>
            <a:spcAft>
              <a:spcPct val="35000"/>
            </a:spcAft>
            <a:buNone/>
          </a:pPr>
          <a:r>
            <a:rPr lang="en-US" sz="1000" kern="1200">
              <a:solidFill>
                <a:schemeClr val="tx1"/>
              </a:solidFill>
              <a:latin typeface="+mn-lt"/>
              <a:ea typeface="+mn-ea"/>
              <a:cs typeface="+mn-cs"/>
            </a:rPr>
            <a:t>submit a copy of  the final workbook and any required documentation to</a:t>
          </a:r>
          <a:r>
            <a:rPr lang="en-US" sz="1000" kern="1200" baseline="0">
              <a:solidFill>
                <a:schemeClr val="tx1"/>
              </a:solidFill>
              <a:latin typeface="+mn-lt"/>
              <a:ea typeface="+mn-ea"/>
              <a:cs typeface="+mn-cs"/>
            </a:rPr>
            <a:t> UW Sustainability at </a:t>
          </a:r>
          <a:r>
            <a:rPr lang="en-US" sz="1000" u="sng" kern="1200">
              <a:solidFill>
                <a:schemeClr val="dk2">
                  <a:hueOff val="0"/>
                  <a:satOff val="0"/>
                  <a:lumOff val="0"/>
                  <a:alphaOff val="0"/>
                </a:schemeClr>
              </a:solidFill>
              <a:effectLst/>
              <a:latin typeface="+mn-lt"/>
              <a:ea typeface="+mn-ea"/>
              <a:cs typeface="+mn-cs"/>
              <a:hlinkClick xmlns:r="http://schemas.openxmlformats.org/officeDocument/2006/relationships" r:id=""/>
            </a:rPr>
            <a:t>greenbuildings@uw.edu</a:t>
          </a:r>
          <a:endParaRPr lang="en-US" sz="1000" kern="1200">
            <a:solidFill>
              <a:schemeClr val="tx1"/>
            </a:solidFill>
            <a:latin typeface="+mn-lt"/>
            <a:ea typeface="+mn-ea"/>
            <a:cs typeface="+mn-cs"/>
          </a:endParaRPr>
        </a:p>
      </xdr:txBody>
    </xdr:sp>
    <xdr:clientData/>
  </xdr:twoCellAnchor>
  <xdr:twoCellAnchor>
    <xdr:from>
      <xdr:col>6</xdr:col>
      <xdr:colOff>837085</xdr:colOff>
      <xdr:row>21</xdr:row>
      <xdr:rowOff>66675</xdr:rowOff>
    </xdr:from>
    <xdr:to>
      <xdr:col>6</xdr:col>
      <xdr:colOff>840474</xdr:colOff>
      <xdr:row>23</xdr:row>
      <xdr:rowOff>131018</xdr:rowOff>
    </xdr:to>
    <xdr:cxnSp macro="">
      <xdr:nvCxnSpPr>
        <xdr:cNvPr id="80" name="Straight Arrow Connector 79">
          <a:extLst>
            <a:ext uri="{FF2B5EF4-FFF2-40B4-BE49-F238E27FC236}">
              <a16:creationId xmlns:a16="http://schemas.microsoft.com/office/drawing/2014/main" id="{0AC4C99C-FB53-4314-B87A-5951F0C22E7A}"/>
            </a:ext>
          </a:extLst>
        </xdr:cNvPr>
        <xdr:cNvCxnSpPr/>
      </xdr:nvCxnSpPr>
      <xdr:spPr>
        <a:xfrm flipH="1">
          <a:off x="10228735" y="5324475"/>
          <a:ext cx="3389" cy="464393"/>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95250</xdr:colOff>
      <xdr:row>58</xdr:row>
      <xdr:rowOff>133350</xdr:rowOff>
    </xdr:from>
    <xdr:to>
      <xdr:col>8</xdr:col>
      <xdr:colOff>103395</xdr:colOff>
      <xdr:row>85</xdr:row>
      <xdr:rowOff>85088</xdr:rowOff>
    </xdr:to>
    <xdr:pic>
      <xdr:nvPicPr>
        <xdr:cNvPr id="3" name="Picture 2">
          <a:extLst>
            <a:ext uri="{FF2B5EF4-FFF2-40B4-BE49-F238E27FC236}">
              <a16:creationId xmlns:a16="http://schemas.microsoft.com/office/drawing/2014/main" id="{DB8B5777-DEB6-29EE-FF1D-6C582FE7DFAB}"/>
            </a:ext>
          </a:extLst>
        </xdr:cNvPr>
        <xdr:cNvPicPr>
          <a:picLocks noChangeAspect="1"/>
        </xdr:cNvPicPr>
      </xdr:nvPicPr>
      <xdr:blipFill>
        <a:blip xmlns:r="http://schemas.openxmlformats.org/officeDocument/2006/relationships" r:embed="rId1"/>
        <a:stretch>
          <a:fillRect/>
        </a:stretch>
      </xdr:blipFill>
      <xdr:spPr>
        <a:xfrm>
          <a:off x="352425" y="12134850"/>
          <a:ext cx="11038095" cy="50952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6212-7626-4C90-99CF-A97D5DD91416}">
  <dimension ref="A1:T112"/>
  <sheetViews>
    <sheetView topLeftCell="A74" zoomScaleNormal="100" workbookViewId="0">
      <selection activeCell="B95" sqref="B95"/>
    </sheetView>
  </sheetViews>
  <sheetFormatPr defaultRowHeight="15"/>
  <cols>
    <col min="1" max="1" width="3.85546875" customWidth="1"/>
    <col min="2" max="2" width="28.5703125" customWidth="1"/>
    <col min="3" max="3" width="41.140625" customWidth="1"/>
    <col min="4" max="4" width="30.5703125" customWidth="1"/>
    <col min="5" max="5" width="4.85546875" customWidth="1"/>
    <col min="6" max="7" width="25.5703125" customWidth="1"/>
    <col min="14" max="14" width="22.85546875" customWidth="1"/>
  </cols>
  <sheetData>
    <row r="1" spans="1:20" ht="24">
      <c r="A1" s="21" t="s">
        <v>0</v>
      </c>
    </row>
    <row r="2" spans="1:20" ht="15.75">
      <c r="B2" s="22" t="s">
        <v>1</v>
      </c>
      <c r="T2" s="23" t="s">
        <v>2</v>
      </c>
    </row>
    <row r="3" spans="1:20" ht="15.75">
      <c r="B3" s="22" t="s">
        <v>3</v>
      </c>
      <c r="T3" s="23"/>
    </row>
    <row r="4" spans="1:20" ht="16.5" customHeight="1">
      <c r="T4" t="s">
        <v>4</v>
      </c>
    </row>
    <row r="5" spans="1:20" ht="16.5" customHeight="1">
      <c r="A5" s="24" t="s">
        <v>5</v>
      </c>
      <c r="T5" t="s">
        <v>6</v>
      </c>
    </row>
    <row r="6" spans="1:20" ht="15.75">
      <c r="A6" s="22"/>
      <c r="B6" s="22"/>
    </row>
    <row r="7" spans="1:20" ht="21">
      <c r="B7" s="310" t="s">
        <v>7</v>
      </c>
      <c r="C7" s="310"/>
      <c r="D7" s="310"/>
      <c r="E7" s="310"/>
      <c r="F7" s="311"/>
      <c r="G7" s="312" t="s">
        <v>8</v>
      </c>
    </row>
    <row r="8" spans="1:20" ht="18.75">
      <c r="B8" s="313" t="s">
        <v>9</v>
      </c>
      <c r="C8" s="313"/>
      <c r="D8" s="313"/>
      <c r="E8" s="314" t="s">
        <v>10</v>
      </c>
      <c r="F8" s="313"/>
      <c r="G8" s="312"/>
    </row>
    <row r="9" spans="1:20" ht="15.75">
      <c r="A9" s="25"/>
      <c r="B9" s="22"/>
      <c r="E9" s="26"/>
      <c r="F9" s="22"/>
    </row>
    <row r="10" spans="1:20" ht="15.75">
      <c r="A10" s="25"/>
      <c r="B10" s="22"/>
      <c r="E10" s="26"/>
      <c r="F10" s="22"/>
    </row>
    <row r="11" spans="1:20" ht="15.75">
      <c r="A11" s="25"/>
      <c r="B11" s="22"/>
      <c r="E11" s="26"/>
      <c r="F11" s="22"/>
    </row>
    <row r="12" spans="1:20" ht="15.75">
      <c r="A12" s="25"/>
      <c r="B12" s="22"/>
      <c r="E12" s="26"/>
      <c r="F12" s="22"/>
    </row>
    <row r="13" spans="1:20" ht="15.75">
      <c r="A13" s="25"/>
      <c r="B13" s="22"/>
      <c r="E13" s="26"/>
      <c r="F13" s="22"/>
    </row>
    <row r="14" spans="1:20" ht="15.75">
      <c r="A14" s="25"/>
      <c r="B14" s="22"/>
      <c r="E14" s="26"/>
      <c r="F14" s="22"/>
    </row>
    <row r="15" spans="1:20" ht="15.75">
      <c r="A15" s="25"/>
      <c r="B15" s="22"/>
      <c r="E15" s="26"/>
      <c r="F15" s="22"/>
    </row>
    <row r="16" spans="1:20" ht="15.75">
      <c r="A16" s="25"/>
      <c r="B16" s="22"/>
      <c r="E16" s="26"/>
      <c r="F16" s="22"/>
    </row>
    <row r="17" spans="1:13" ht="15.75">
      <c r="A17" s="25"/>
      <c r="B17" s="22"/>
      <c r="E17" s="26"/>
      <c r="F17" s="22"/>
    </row>
    <row r="18" spans="1:13" ht="15.75">
      <c r="A18" s="25"/>
      <c r="B18" s="22"/>
      <c r="E18" s="26"/>
      <c r="F18" s="22"/>
    </row>
    <row r="19" spans="1:13" ht="15.75">
      <c r="A19" s="25"/>
      <c r="B19" s="22"/>
      <c r="E19" s="26"/>
      <c r="F19" s="22"/>
    </row>
    <row r="20" spans="1:13" ht="15.75">
      <c r="A20" s="25"/>
      <c r="B20" s="22"/>
      <c r="E20" s="26"/>
      <c r="F20" s="22"/>
    </row>
    <row r="21" spans="1:13" ht="15.75">
      <c r="A21" s="25"/>
      <c r="B21" s="22"/>
      <c r="E21" s="26"/>
      <c r="F21" s="22"/>
    </row>
    <row r="22" spans="1:13" ht="15.75">
      <c r="A22" s="25"/>
      <c r="B22" s="22"/>
      <c r="E22" s="26"/>
      <c r="F22" s="22"/>
    </row>
    <row r="23" spans="1:13" ht="15.75">
      <c r="A23" s="25"/>
      <c r="B23" s="22"/>
      <c r="E23" s="26"/>
      <c r="F23" s="22"/>
    </row>
    <row r="24" spans="1:13" ht="15.95" customHeight="1">
      <c r="A24" s="25"/>
      <c r="B24" s="22"/>
      <c r="C24" s="27"/>
      <c r="D24" s="27"/>
      <c r="E24" s="26"/>
      <c r="F24" s="22"/>
    </row>
    <row r="25" spans="1:13" ht="15.75">
      <c r="A25" s="25"/>
      <c r="B25" s="22"/>
      <c r="E25" s="26"/>
      <c r="F25" s="22"/>
    </row>
    <row r="26" spans="1:13" ht="15.75">
      <c r="F26" s="28"/>
    </row>
    <row r="27" spans="1:13" ht="15.75" customHeight="1">
      <c r="F27" s="309"/>
      <c r="G27" s="309"/>
      <c r="H27" s="309"/>
      <c r="I27" s="309"/>
      <c r="J27" s="309"/>
      <c r="K27" s="309"/>
      <c r="L27" s="309"/>
      <c r="M27" s="309"/>
    </row>
    <row r="35" spans="1:13" ht="18.75">
      <c r="A35" s="24" t="s">
        <v>11</v>
      </c>
      <c r="F35" s="309"/>
      <c r="G35" s="309"/>
      <c r="H35" s="309"/>
      <c r="I35" s="309"/>
      <c r="J35" s="309"/>
      <c r="K35" s="309"/>
      <c r="L35" s="309"/>
      <c r="M35" s="309"/>
    </row>
    <row r="36" spans="1:13" ht="15.75">
      <c r="B36" s="29" t="s">
        <v>12</v>
      </c>
      <c r="C36" s="29"/>
      <c r="F36" s="28"/>
    </row>
    <row r="37" spans="1:13" ht="15.75">
      <c r="F37" s="28"/>
    </row>
    <row r="38" spans="1:13" ht="15.75">
      <c r="B38" t="s">
        <v>13</v>
      </c>
      <c r="F38" s="28"/>
    </row>
    <row r="39" spans="1:13" ht="16.5" thickBot="1">
      <c r="F39" s="28"/>
    </row>
    <row r="40" spans="1:13" ht="30.6" customHeight="1" thickTop="1" thickBot="1">
      <c r="B40" s="293" t="s">
        <v>14</v>
      </c>
      <c r="C40" s="293"/>
      <c r="F40" s="28"/>
    </row>
    <row r="41" spans="1:13" ht="18.75" customHeight="1" thickTop="1">
      <c r="F41" s="28"/>
    </row>
    <row r="42" spans="1:13" ht="18" customHeight="1">
      <c r="B42" s="308" t="s">
        <v>15</v>
      </c>
      <c r="C42" s="308"/>
      <c r="F42" s="28"/>
    </row>
    <row r="44" spans="1:13">
      <c r="B44" t="s">
        <v>16</v>
      </c>
    </row>
    <row r="45" spans="1:13">
      <c r="B45" s="352" t="s">
        <v>17</v>
      </c>
      <c r="D45" s="30" t="s">
        <v>18</v>
      </c>
    </row>
    <row r="46" spans="1:13">
      <c r="B46" s="353" t="s">
        <v>19</v>
      </c>
      <c r="C46" s="31" t="s">
        <v>20</v>
      </c>
      <c r="D46" s="32" t="s">
        <v>21</v>
      </c>
    </row>
    <row r="47" spans="1:13">
      <c r="B47" s="354" t="s">
        <v>22</v>
      </c>
    </row>
    <row r="49" spans="1:2">
      <c r="B49" t="s">
        <v>23</v>
      </c>
    </row>
    <row r="51" spans="1:2" ht="18.75">
      <c r="A51" s="24"/>
      <c r="B51" t="s">
        <v>24</v>
      </c>
    </row>
    <row r="57" spans="1:2" ht="18.75">
      <c r="A57" s="24" t="s">
        <v>25</v>
      </c>
    </row>
    <row r="95" spans="2:3">
      <c r="B95" t="s">
        <v>26</v>
      </c>
      <c r="C95" s="235"/>
    </row>
    <row r="112" spans="18:18">
      <c r="R112" t="s">
        <v>27</v>
      </c>
    </row>
  </sheetData>
  <sheetProtection formatRows="0"/>
  <mergeCells count="8">
    <mergeCell ref="B42:C42"/>
    <mergeCell ref="F35:M35"/>
    <mergeCell ref="B40:C40"/>
    <mergeCell ref="B7:F7"/>
    <mergeCell ref="G7:G8"/>
    <mergeCell ref="B8:D8"/>
    <mergeCell ref="E8:F8"/>
    <mergeCell ref="F27:M27"/>
  </mergeCells>
  <conditionalFormatting sqref="B45:B47">
    <cfRule type="containsText" dxfId="1093" priority="10" operator="containsText" text="On track">
      <formula>NOT(ISERROR(SEARCH("On track",B45)))</formula>
    </cfRule>
    <cfRule type="containsText" dxfId="1092" priority="11" operator="containsText" text="In Progress">
      <formula>NOT(ISERROR(SEARCH("In Progress",B45)))</formula>
    </cfRule>
    <cfRule type="containsText" dxfId="1091" priority="12" operator="containsText" text="No">
      <formula>NOT(ISERROR(SEARCH("No",B45)))</formula>
    </cfRule>
    <cfRule type="containsText" dxfId="1090" priority="13" operator="containsText" text="Off track">
      <formula>NOT(ISERROR(SEARCH("Off track",B45)))</formula>
    </cfRule>
    <cfRule type="containsText" dxfId="1089" priority="14" operator="containsText" text="Still in development">
      <formula>NOT(ISERROR(SEARCH("Still in development",B45)))</formula>
    </cfRule>
    <cfRule type="containsText" dxfId="1088" priority="15" operator="containsText" text="Yes">
      <formula>NOT(ISERROR(SEARCH("Yes",B45)))</formula>
    </cfRule>
    <cfRule type="containsBlanks" dxfId="1087" priority="16">
      <formula>LEN(TRIM(B45))=0</formula>
    </cfRule>
  </conditionalFormatting>
  <conditionalFormatting sqref="D45">
    <cfRule type="containsText" dxfId="1086" priority="1" operator="containsText" text="On track">
      <formula>NOT(ISERROR(SEARCH("On track",D45)))</formula>
    </cfRule>
    <cfRule type="containsText" dxfId="1085" priority="2" operator="containsText" text="In Progress">
      <formula>NOT(ISERROR(SEARCH("In Progress",D45)))</formula>
    </cfRule>
    <cfRule type="containsText" dxfId="1084" priority="4" operator="containsText" text="Off track">
      <formula>NOT(ISERROR(SEARCH("Off track",D45)))</formula>
    </cfRule>
    <cfRule type="containsText" dxfId="1083" priority="5" operator="containsText" text="Still in development">
      <formula>NOT(ISERROR(SEARCH("Still in development",D45)))</formula>
    </cfRule>
    <cfRule type="containsBlanks" dxfId="1082" priority="7">
      <formula>LEN(TRIM(D45))=0</formula>
    </cfRule>
  </conditionalFormatting>
  <conditionalFormatting sqref="D45:D46">
    <cfRule type="containsText" dxfId="1081" priority="3" operator="containsText" text="No">
      <formula>NOT(ISERROR(SEARCH("No",D45)))</formula>
    </cfRule>
    <cfRule type="containsText" dxfId="1080" priority="6" operator="containsText" text="Yes">
      <formula>NOT(ISERROR(SEARCH("Yes",D45)))</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0FF5-1B17-4D5C-A5C5-ED3AFC4088F9}">
  <sheetPr>
    <tabColor rgb="FFC5B4E3"/>
  </sheetPr>
  <dimension ref="A1:E23"/>
  <sheetViews>
    <sheetView zoomScaleNormal="100" workbookViewId="0">
      <selection activeCell="C15" sqref="C15"/>
    </sheetView>
  </sheetViews>
  <sheetFormatPr defaultColWidth="9.140625" defaultRowHeight="15"/>
  <cols>
    <col min="1" max="1" width="37.85546875" style="1" customWidth="1"/>
    <col min="2" max="2" width="27.140625" style="1" hidden="1" customWidth="1"/>
    <col min="3" max="3" width="70.85546875" style="1" customWidth="1"/>
    <col min="4" max="4" width="31.85546875" style="1" customWidth="1"/>
    <col min="5" max="5" width="17.5703125" style="1" customWidth="1"/>
    <col min="6" max="16" width="9.140625" style="1"/>
    <col min="17" max="17" width="9.140625" style="1" customWidth="1"/>
    <col min="18" max="16384" width="9.140625" style="1"/>
  </cols>
  <sheetData>
    <row r="1" spans="1:5" s="8" customFormat="1" ht="14.25" customHeight="1">
      <c r="A1"/>
      <c r="B1"/>
    </row>
    <row r="2" spans="1:5" ht="23.45" customHeight="1">
      <c r="A2" s="344" t="s">
        <v>261</v>
      </c>
      <c r="B2" s="344"/>
    </row>
    <row r="3" spans="1:5" ht="83.25" customHeight="1">
      <c r="A3" s="345" t="s">
        <v>262</v>
      </c>
      <c r="B3" s="346"/>
      <c r="C3" s="129">
        <f>'Step 2 - Determine Tier'!C11</f>
        <v>0</v>
      </c>
      <c r="D3" s="120"/>
      <c r="E3" s="120"/>
    </row>
    <row r="4" spans="1:5" ht="15.75" thickBot="1">
      <c r="A4" s="14"/>
      <c r="B4" s="14"/>
      <c r="C4" s="14"/>
      <c r="D4" s="14" t="s">
        <v>263</v>
      </c>
      <c r="E4" s="175" t="s">
        <v>264</v>
      </c>
    </row>
    <row r="5" spans="1:5" ht="135.6" hidden="1" customHeight="1" thickTop="1" thickBot="1">
      <c r="A5" s="17" t="s">
        <v>250</v>
      </c>
      <c r="B5" s="18" t="s">
        <v>251</v>
      </c>
      <c r="C5" s="12"/>
      <c r="E5" s="176"/>
    </row>
    <row r="6" spans="1:5" ht="31.5" hidden="1" thickTop="1" thickBot="1">
      <c r="A6" s="340" t="s">
        <v>152</v>
      </c>
      <c r="B6" s="84" t="s">
        <v>231</v>
      </c>
      <c r="C6" s="12"/>
      <c r="E6" s="176"/>
    </row>
    <row r="7" spans="1:5" ht="15.75" hidden="1" thickBot="1">
      <c r="A7" s="375"/>
      <c r="B7" s="441" t="s">
        <v>232</v>
      </c>
      <c r="C7" s="12"/>
      <c r="E7" s="176"/>
    </row>
    <row r="8" spans="1:5" ht="91.5" hidden="1" thickTop="1" thickBot="1">
      <c r="A8" s="17" t="s">
        <v>124</v>
      </c>
      <c r="B8" s="18" t="s">
        <v>233</v>
      </c>
      <c r="C8" s="12"/>
      <c r="E8" s="176"/>
    </row>
    <row r="9" spans="1:5" ht="27" customHeight="1" thickTop="1" thickBot="1">
      <c r="A9" s="340" t="s">
        <v>158</v>
      </c>
      <c r="B9" s="84" t="s">
        <v>159</v>
      </c>
      <c r="C9" s="20" t="s">
        <v>265</v>
      </c>
      <c r="D9" s="79"/>
      <c r="E9" s="177"/>
    </row>
    <row r="10" spans="1:5" ht="18.75" customHeight="1" thickTop="1" thickBot="1">
      <c r="A10" s="383"/>
      <c r="B10" s="124"/>
      <c r="C10" s="20" t="s">
        <v>266</v>
      </c>
      <c r="D10" s="121"/>
      <c r="E10" s="178" t="s">
        <v>267</v>
      </c>
    </row>
    <row r="11" spans="1:5" ht="27.75" customHeight="1" thickTop="1" thickBot="1">
      <c r="A11" s="383"/>
      <c r="B11" s="85" t="s">
        <v>160</v>
      </c>
      <c r="C11" s="20" t="s">
        <v>268</v>
      </c>
      <c r="D11" s="79"/>
      <c r="E11" s="177"/>
    </row>
    <row r="12" spans="1:5" ht="27.75" customHeight="1" thickTop="1" thickBot="1">
      <c r="A12" s="383"/>
      <c r="B12" s="125"/>
      <c r="C12" s="20" t="s">
        <v>269</v>
      </c>
      <c r="D12" s="121"/>
      <c r="E12" s="178" t="s">
        <v>270</v>
      </c>
    </row>
    <row r="13" spans="1:5" ht="36" customHeight="1" thickTop="1" thickBot="1">
      <c r="A13" s="383"/>
      <c r="B13" s="125"/>
      <c r="C13" s="20" t="s">
        <v>271</v>
      </c>
      <c r="D13" s="121"/>
      <c r="E13" s="178" t="s">
        <v>270</v>
      </c>
    </row>
    <row r="14" spans="1:5" ht="36" customHeight="1" thickTop="1" thickBot="1">
      <c r="A14" s="383"/>
      <c r="B14" s="125"/>
      <c r="C14" s="20" t="s">
        <v>272</v>
      </c>
      <c r="D14" s="121"/>
      <c r="E14" s="178" t="s">
        <v>267</v>
      </c>
    </row>
    <row r="15" spans="1:5" ht="43.5" customHeight="1" thickTop="1" thickBot="1">
      <c r="A15" s="375"/>
      <c r="B15" s="86" t="s">
        <v>273</v>
      </c>
      <c r="C15" s="20" t="s">
        <v>274</v>
      </c>
      <c r="D15" s="121"/>
      <c r="E15" s="178" t="s">
        <v>275</v>
      </c>
    </row>
    <row r="16" spans="1:5" ht="15.75" thickTop="1">
      <c r="B16" s="122" t="s">
        <v>254</v>
      </c>
    </row>
    <row r="17" spans="2:2">
      <c r="B17" s="122" t="s">
        <v>255</v>
      </c>
    </row>
    <row r="18" spans="2:2">
      <c r="B18" s="122" t="s">
        <v>256</v>
      </c>
    </row>
    <row r="19" spans="2:2">
      <c r="B19" s="122" t="s">
        <v>257</v>
      </c>
    </row>
    <row r="20" spans="2:2">
      <c r="B20" s="122" t="s">
        <v>258</v>
      </c>
    </row>
    <row r="21" spans="2:2" ht="15.75" thickBot="1">
      <c r="B21" s="123" t="s">
        <v>259</v>
      </c>
    </row>
    <row r="22" spans="2:2" ht="16.5" thickTop="1" thickBot="1">
      <c r="B22" s="123" t="s">
        <v>260</v>
      </c>
    </row>
    <row r="23" spans="2:2" ht="15.75" thickTop="1"/>
  </sheetData>
  <sheetProtection sheet="1" formatRows="0"/>
  <protectedRanges>
    <protectedRange sqref="C11:C14" name="Inputs1_16"/>
  </protectedRanges>
  <mergeCells count="4">
    <mergeCell ref="A2:B2"/>
    <mergeCell ref="A3:B3"/>
    <mergeCell ref="A6:A7"/>
    <mergeCell ref="A9:A15"/>
  </mergeCells>
  <conditionalFormatting sqref="A2:XFD1048576">
    <cfRule type="containsText" dxfId="19" priority="5" operator="containsText" text="N/A">
      <formula>NOT(ISERROR(SEARCH("N/A",A2)))</formula>
    </cfRule>
  </conditionalFormatting>
  <dataValidations count="1">
    <dataValidation type="list" allowBlank="1" showInputMessage="1" showErrorMessage="1" sqref="D9 D11" xr:uid="{EA943AFE-CBE5-4DDA-98D4-1967CE528AD6}">
      <formula1>"Y, N"</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2CA28-E621-488D-8C10-4F36CBF150DD}">
  <sheetPr>
    <tabColor rgb="FFC5B4E3"/>
  </sheetPr>
  <dimension ref="A1:E34"/>
  <sheetViews>
    <sheetView zoomScaleNormal="100" workbookViewId="0">
      <pane xSplit="2" ySplit="4" topLeftCell="C9" activePane="bottomRight" state="frozen"/>
      <selection pane="bottomRight" activeCell="A3" sqref="A3:B3"/>
      <selection pane="bottomLeft" activeCell="I22" sqref="I22"/>
      <selection pane="topRight" activeCell="I22" sqref="I22"/>
    </sheetView>
  </sheetViews>
  <sheetFormatPr defaultColWidth="9.140625" defaultRowHeight="15"/>
  <cols>
    <col min="1" max="1" width="37.85546875" style="1" customWidth="1"/>
    <col min="2" max="2" width="27.140625" style="1" hidden="1" customWidth="1"/>
    <col min="3" max="3" width="70.85546875" style="1" customWidth="1"/>
    <col min="4" max="4" width="44.85546875" style="1" customWidth="1"/>
    <col min="5" max="5" width="17.5703125" style="1" customWidth="1"/>
    <col min="6" max="16" width="9.140625" style="1"/>
    <col min="17" max="17" width="9.140625" style="1" customWidth="1"/>
    <col min="18" max="16384" width="9.140625" style="1"/>
  </cols>
  <sheetData>
    <row r="1" spans="1:5" s="8" customFormat="1" ht="14.25" customHeight="1">
      <c r="A1"/>
      <c r="B1"/>
    </row>
    <row r="2" spans="1:5" ht="23.45" customHeight="1">
      <c r="A2" s="344" t="s">
        <v>261</v>
      </c>
      <c r="B2" s="344"/>
    </row>
    <row r="3" spans="1:5" ht="83.25" customHeight="1">
      <c r="A3" s="345" t="s">
        <v>262</v>
      </c>
      <c r="B3" s="347"/>
      <c r="C3" s="129">
        <f>'Step 2 - Determine Tier'!C11</f>
        <v>0</v>
      </c>
      <c r="D3" s="120"/>
      <c r="E3" s="120"/>
    </row>
    <row r="4" spans="1:5" ht="15.75" thickBot="1">
      <c r="A4" s="14"/>
      <c r="B4" s="14"/>
      <c r="C4" s="14"/>
      <c r="D4" s="14" t="s">
        <v>263</v>
      </c>
      <c r="E4" s="175" t="s">
        <v>264</v>
      </c>
    </row>
    <row r="5" spans="1:5" ht="135.6" hidden="1" customHeight="1" thickTop="1" thickBot="1">
      <c r="A5" s="17" t="s">
        <v>250</v>
      </c>
      <c r="B5" s="18" t="s">
        <v>251</v>
      </c>
      <c r="C5" s="12"/>
      <c r="E5" s="176"/>
    </row>
    <row r="6" spans="1:5" ht="31.5" hidden="1" thickTop="1" thickBot="1">
      <c r="A6" s="340" t="s">
        <v>152</v>
      </c>
      <c r="B6" s="84" t="s">
        <v>231</v>
      </c>
      <c r="C6" s="12"/>
      <c r="E6" s="176"/>
    </row>
    <row r="7" spans="1:5" ht="15.75" hidden="1" thickBot="1">
      <c r="A7" s="375"/>
      <c r="B7" s="441" t="s">
        <v>232</v>
      </c>
      <c r="C7" s="12"/>
      <c r="E7" s="176"/>
    </row>
    <row r="8" spans="1:5" ht="91.5" hidden="1" thickTop="1" thickBot="1">
      <c r="A8" s="17" t="s">
        <v>124</v>
      </c>
      <c r="B8" s="18" t="s">
        <v>233</v>
      </c>
      <c r="C8" s="12"/>
      <c r="E8" s="176"/>
    </row>
    <row r="9" spans="1:5" ht="33.75" customHeight="1" thickTop="1" thickBot="1">
      <c r="A9" s="112" t="s">
        <v>276</v>
      </c>
      <c r="B9" s="113"/>
      <c r="C9" t="s">
        <v>277</v>
      </c>
      <c r="E9" s="179" t="s">
        <v>278</v>
      </c>
    </row>
    <row r="10" spans="1:5" ht="27" customHeight="1" thickTop="1" thickBot="1">
      <c r="A10" s="340" t="s">
        <v>158</v>
      </c>
      <c r="B10" s="84" t="s">
        <v>159</v>
      </c>
      <c r="C10" s="20" t="s">
        <v>265</v>
      </c>
      <c r="D10" s="79"/>
      <c r="E10" s="177"/>
    </row>
    <row r="11" spans="1:5" ht="18.75" customHeight="1" thickTop="1" thickBot="1">
      <c r="A11" s="383"/>
      <c r="B11" s="124"/>
      <c r="C11" s="20" t="s">
        <v>266</v>
      </c>
      <c r="D11" s="121"/>
      <c r="E11" s="178" t="s">
        <v>267</v>
      </c>
    </row>
    <row r="12" spans="1:5" ht="27.75" customHeight="1" thickTop="1" thickBot="1">
      <c r="A12" s="383"/>
      <c r="B12" s="85" t="s">
        <v>160</v>
      </c>
      <c r="C12" s="20" t="s">
        <v>268</v>
      </c>
      <c r="D12" s="79"/>
      <c r="E12" s="177"/>
    </row>
    <row r="13" spans="1:5" ht="27.75" customHeight="1" thickTop="1" thickBot="1">
      <c r="A13" s="383"/>
      <c r="B13" s="125"/>
      <c r="C13" s="20" t="s">
        <v>269</v>
      </c>
      <c r="D13" s="121"/>
      <c r="E13" s="178" t="s">
        <v>270</v>
      </c>
    </row>
    <row r="14" spans="1:5" ht="36" customHeight="1" thickTop="1" thickBot="1">
      <c r="A14" s="383"/>
      <c r="B14" s="125"/>
      <c r="C14" s="20" t="s">
        <v>271</v>
      </c>
      <c r="D14" s="121"/>
      <c r="E14" s="178" t="s">
        <v>270</v>
      </c>
    </row>
    <row r="15" spans="1:5" ht="36" customHeight="1" thickTop="1" thickBot="1">
      <c r="A15" s="383"/>
      <c r="B15" s="125"/>
      <c r="C15" s="20" t="s">
        <v>272</v>
      </c>
      <c r="D15" s="121"/>
      <c r="E15" s="178" t="s">
        <v>267</v>
      </c>
    </row>
    <row r="16" spans="1:5" ht="43.5" customHeight="1" thickTop="1" thickBot="1">
      <c r="A16" s="375"/>
      <c r="B16" s="86" t="s">
        <v>273</v>
      </c>
      <c r="C16" s="20" t="s">
        <v>274</v>
      </c>
      <c r="D16" s="121"/>
      <c r="E16" s="178" t="s">
        <v>275</v>
      </c>
    </row>
    <row r="17" spans="1:5" ht="23.25" customHeight="1" thickTop="1" thickBot="1">
      <c r="A17" s="340" t="s">
        <v>164</v>
      </c>
      <c r="B17" s="84" t="s">
        <v>205</v>
      </c>
      <c r="C17" s="20" t="s">
        <v>279</v>
      </c>
      <c r="D17" s="121"/>
      <c r="E17" s="178" t="s">
        <v>280</v>
      </c>
    </row>
    <row r="18" spans="1:5" ht="23.25" customHeight="1" thickTop="1" thickBot="1">
      <c r="A18" s="383"/>
      <c r="B18" s="126"/>
      <c r="C18" s="20" t="s">
        <v>281</v>
      </c>
      <c r="D18" s="121"/>
      <c r="E18" s="178" t="s">
        <v>280</v>
      </c>
    </row>
    <row r="19" spans="1:5" ht="23.25" customHeight="1" thickTop="1" thickBot="1">
      <c r="A19" s="383"/>
      <c r="B19" s="126"/>
      <c r="C19" s="20" t="s">
        <v>282</v>
      </c>
      <c r="D19" s="121"/>
      <c r="E19" s="178" t="s">
        <v>283</v>
      </c>
    </row>
    <row r="20" spans="1:5" ht="21.75" customHeight="1" thickTop="1" thickBot="1">
      <c r="A20" s="383"/>
      <c r="B20" s="107" t="s">
        <v>284</v>
      </c>
      <c r="C20" s="20" t="s">
        <v>285</v>
      </c>
      <c r="D20" s="130" t="e">
        <f>D17/D10</f>
        <v>#DIV/0!</v>
      </c>
      <c r="E20" s="178" t="s">
        <v>286</v>
      </c>
    </row>
    <row r="21" spans="1:5" ht="21.75" customHeight="1" thickTop="1" thickBot="1">
      <c r="A21" s="375"/>
      <c r="B21" s="107" t="s">
        <v>284</v>
      </c>
      <c r="C21" s="20" t="s">
        <v>287</v>
      </c>
      <c r="D21" s="130">
        <f>3.3*D18/1000</f>
        <v>0</v>
      </c>
      <c r="E21" s="178" t="s">
        <v>288</v>
      </c>
    </row>
    <row r="22" spans="1:5" ht="60.75" customHeight="1" thickTop="1" thickBot="1">
      <c r="A22" s="127" t="s">
        <v>289</v>
      </c>
      <c r="B22" s="124"/>
      <c r="C22" s="20" t="s">
        <v>290</v>
      </c>
      <c r="D22" s="121"/>
      <c r="E22" s="177"/>
    </row>
    <row r="23" spans="1:5" ht="33.75" customHeight="1" thickTop="1" thickBot="1">
      <c r="A23" s="17" t="s">
        <v>185</v>
      </c>
      <c r="B23" s="442" t="s">
        <v>246</v>
      </c>
      <c r="C23" s="20" t="s">
        <v>291</v>
      </c>
      <c r="D23" s="79"/>
      <c r="E23" s="177"/>
    </row>
    <row r="24" spans="1:5" ht="34.5" customHeight="1" thickTop="1" thickBot="1">
      <c r="A24" s="17" t="s">
        <v>134</v>
      </c>
      <c r="B24" s="113" t="s">
        <v>247</v>
      </c>
      <c r="C24" s="20" t="s">
        <v>292</v>
      </c>
      <c r="D24" s="79"/>
      <c r="E24" s="177"/>
    </row>
    <row r="25" spans="1:5" ht="24" customHeight="1" thickTop="1" thickBot="1">
      <c r="A25" s="433" t="s">
        <v>137</v>
      </c>
      <c r="B25" s="443" t="s">
        <v>248</v>
      </c>
      <c r="C25" s="20" t="s">
        <v>293</v>
      </c>
      <c r="D25" s="79"/>
      <c r="E25" s="177"/>
    </row>
    <row r="26" spans="1:5" ht="30" customHeight="1" thickTop="1" thickBot="1">
      <c r="A26" s="434"/>
      <c r="B26" s="444" t="s">
        <v>294</v>
      </c>
      <c r="C26" s="20" t="s">
        <v>295</v>
      </c>
      <c r="D26" s="79"/>
      <c r="E26" s="177"/>
    </row>
    <row r="27" spans="1:5" ht="15.75" thickTop="1">
      <c r="B27" s="122" t="s">
        <v>254</v>
      </c>
    </row>
    <row r="28" spans="1:5">
      <c r="B28" s="122" t="s">
        <v>255</v>
      </c>
    </row>
    <row r="29" spans="1:5">
      <c r="B29" s="122" t="s">
        <v>256</v>
      </c>
    </row>
    <row r="30" spans="1:5">
      <c r="B30" s="122" t="s">
        <v>257</v>
      </c>
    </row>
    <row r="31" spans="1:5">
      <c r="B31" s="122" t="s">
        <v>258</v>
      </c>
    </row>
    <row r="32" spans="1:5" ht="15.75" thickBot="1">
      <c r="B32" s="123" t="s">
        <v>259</v>
      </c>
    </row>
    <row r="33" spans="2:2" ht="16.5" thickTop="1" thickBot="1">
      <c r="B33" s="123" t="s">
        <v>260</v>
      </c>
    </row>
    <row r="34" spans="2:2" ht="15.75" thickTop="1"/>
  </sheetData>
  <sheetProtection sheet="1" formatRows="0"/>
  <protectedRanges>
    <protectedRange sqref="C12:C15 C22" name="Inputs1_16"/>
  </protectedRanges>
  <mergeCells count="6">
    <mergeCell ref="A25:A26"/>
    <mergeCell ref="A2:B2"/>
    <mergeCell ref="A3:B3"/>
    <mergeCell ref="A6:A7"/>
    <mergeCell ref="A10:A16"/>
    <mergeCell ref="A17:A21"/>
  </mergeCells>
  <conditionalFormatting sqref="A2:XFD9">
    <cfRule type="containsText" dxfId="18" priority="5" operator="containsText" text="N/A">
      <formula>NOT(ISERROR(SEARCH("N/A",A2)))</formula>
    </cfRule>
  </conditionalFormatting>
  <conditionalFormatting sqref="D23:D26 A27:D1048576">
    <cfRule type="containsText" dxfId="17" priority="13" operator="containsText" text="N/A">
      <formula>NOT(ISERROR(SEARCH("N/A",A23)))</formula>
    </cfRule>
  </conditionalFormatting>
  <conditionalFormatting sqref="A10:XFD16 E23:XFD1048576 A22:C26 D22:XFD22">
    <cfRule type="containsText" dxfId="16" priority="12" operator="containsText" text="N/A">
      <formula>NOT(ISERROR(SEARCH("N/A",A10)))</formula>
    </cfRule>
  </conditionalFormatting>
  <conditionalFormatting sqref="A17:B19">
    <cfRule type="containsText" dxfId="15" priority="1" operator="containsText" text="N/A">
      <formula>NOT(ISERROR(SEARCH("N/A",A17)))</formula>
    </cfRule>
  </conditionalFormatting>
  <conditionalFormatting sqref="A20:C20 C21">
    <cfRule type="containsText" dxfId="14" priority="3" operator="containsText" text="N/A">
      <formula>NOT(ISERROR(SEARCH("N/A",A20)))</formula>
    </cfRule>
  </conditionalFormatting>
  <conditionalFormatting sqref="C17:C19">
    <cfRule type="containsText" dxfId="13" priority="2" operator="containsText" text="N/A">
      <formula>NOT(ISERROR(SEARCH("N/A",C17)))</formula>
    </cfRule>
  </conditionalFormatting>
  <conditionalFormatting sqref="D17:XFD21 A21:B21">
    <cfRule type="containsText" dxfId="12" priority="4" operator="containsText" text="N/A">
      <formula>NOT(ISERROR(SEARCH("N/A",A17)))</formula>
    </cfRule>
  </conditionalFormatting>
  <dataValidations count="1">
    <dataValidation type="list" allowBlank="1" showInputMessage="1" showErrorMessage="1" sqref="D10 D12 D23:D26" xr:uid="{EF93719B-3773-4B05-A849-9EEE74076273}">
      <formula1>"Y, N"</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2EF67-E52E-4B8E-86B4-5740F1786F4F}">
  <sheetPr>
    <tabColor rgb="FFC5B4E3"/>
  </sheetPr>
  <dimension ref="A1:E39"/>
  <sheetViews>
    <sheetView zoomScaleNormal="100" workbookViewId="0">
      <pane xSplit="2" ySplit="4" topLeftCell="C9" activePane="bottomRight" state="frozen"/>
      <selection pane="bottomRight" activeCell="B16" sqref="A16:XFD20"/>
      <selection pane="bottomLeft" activeCell="I22" sqref="I22"/>
      <selection pane="topRight" activeCell="I22" sqref="I22"/>
    </sheetView>
  </sheetViews>
  <sheetFormatPr defaultColWidth="9.140625" defaultRowHeight="15"/>
  <cols>
    <col min="1" max="1" width="37.85546875" style="1" customWidth="1"/>
    <col min="2" max="2" width="27.140625" style="1" hidden="1" customWidth="1"/>
    <col min="3" max="3" width="70.85546875" style="1" customWidth="1"/>
    <col min="4" max="4" width="44.85546875" style="1" customWidth="1"/>
    <col min="5" max="5" width="17.5703125" style="1" customWidth="1"/>
    <col min="6" max="16" width="9.140625" style="1"/>
    <col min="17" max="17" width="9.140625" style="1" customWidth="1"/>
    <col min="18" max="16384" width="9.140625" style="1"/>
  </cols>
  <sheetData>
    <row r="1" spans="1:5" s="8" customFormat="1" ht="14.25" customHeight="1">
      <c r="A1"/>
      <c r="B1"/>
    </row>
    <row r="2" spans="1:5" ht="23.45" customHeight="1">
      <c r="A2" s="344" t="s">
        <v>261</v>
      </c>
      <c r="B2" s="344"/>
    </row>
    <row r="3" spans="1:5" ht="83.25" customHeight="1">
      <c r="A3" s="345" t="s">
        <v>262</v>
      </c>
      <c r="B3" s="346"/>
      <c r="C3" s="129">
        <f>'Step 2 - Determine Tier'!C11</f>
        <v>0</v>
      </c>
      <c r="D3" s="120"/>
      <c r="E3" s="120"/>
    </row>
    <row r="4" spans="1:5" ht="15.75" thickBot="1">
      <c r="A4" s="14"/>
      <c r="B4" s="14"/>
      <c r="C4" s="14"/>
      <c r="D4" s="14" t="s">
        <v>263</v>
      </c>
      <c r="E4" s="175" t="s">
        <v>264</v>
      </c>
    </row>
    <row r="5" spans="1:5" ht="135.6" hidden="1" customHeight="1" thickTop="1" thickBot="1">
      <c r="A5" s="17" t="s">
        <v>250</v>
      </c>
      <c r="B5" s="18" t="s">
        <v>251</v>
      </c>
      <c r="C5" s="12"/>
      <c r="E5" s="176"/>
    </row>
    <row r="6" spans="1:5" ht="31.5" hidden="1" thickTop="1" thickBot="1">
      <c r="A6" s="340" t="s">
        <v>152</v>
      </c>
      <c r="B6" s="84" t="s">
        <v>231</v>
      </c>
      <c r="C6" s="12"/>
      <c r="E6" s="176"/>
    </row>
    <row r="7" spans="1:5" ht="15.75" hidden="1" thickBot="1">
      <c r="A7" s="375"/>
      <c r="B7" s="441" t="s">
        <v>232</v>
      </c>
      <c r="C7" s="12"/>
      <c r="E7" s="176"/>
    </row>
    <row r="8" spans="1:5" ht="91.5" hidden="1" thickTop="1" thickBot="1">
      <c r="A8" s="17" t="s">
        <v>124</v>
      </c>
      <c r="B8" s="18" t="s">
        <v>233</v>
      </c>
      <c r="C8" s="12"/>
      <c r="E8" s="176"/>
    </row>
    <row r="9" spans="1:5" ht="33.75" customHeight="1" thickTop="1" thickBot="1">
      <c r="A9" s="112" t="s">
        <v>276</v>
      </c>
      <c r="B9" s="113"/>
      <c r="C9" t="s">
        <v>277</v>
      </c>
      <c r="E9" s="179" t="s">
        <v>278</v>
      </c>
    </row>
    <row r="10" spans="1:5" ht="27" customHeight="1" thickTop="1" thickBot="1">
      <c r="A10" s="340" t="s">
        <v>158</v>
      </c>
      <c r="B10" s="84" t="s">
        <v>159</v>
      </c>
      <c r="C10" s="20" t="s">
        <v>265</v>
      </c>
      <c r="D10" s="79"/>
      <c r="E10" s="177"/>
    </row>
    <row r="11" spans="1:5" ht="18.75" customHeight="1" thickTop="1" thickBot="1">
      <c r="A11" s="383"/>
      <c r="B11" s="124"/>
      <c r="C11" s="20" t="s">
        <v>266</v>
      </c>
      <c r="D11" s="121"/>
      <c r="E11" s="178" t="s">
        <v>267</v>
      </c>
    </row>
    <row r="12" spans="1:5" ht="27.75" customHeight="1" thickTop="1" thickBot="1">
      <c r="A12" s="383"/>
      <c r="B12" s="85" t="s">
        <v>160</v>
      </c>
      <c r="C12" s="20" t="s">
        <v>268</v>
      </c>
      <c r="D12" s="79"/>
      <c r="E12" s="177"/>
    </row>
    <row r="13" spans="1:5" ht="27.75" customHeight="1" thickTop="1" thickBot="1">
      <c r="A13" s="383"/>
      <c r="B13" s="125"/>
      <c r="C13" s="20" t="s">
        <v>269</v>
      </c>
      <c r="D13" s="121"/>
      <c r="E13" s="178" t="s">
        <v>270</v>
      </c>
    </row>
    <row r="14" spans="1:5" ht="36" customHeight="1" thickTop="1" thickBot="1">
      <c r="A14" s="383"/>
      <c r="B14" s="125"/>
      <c r="C14" s="20" t="s">
        <v>271</v>
      </c>
      <c r="D14" s="121"/>
      <c r="E14" s="178" t="s">
        <v>270</v>
      </c>
    </row>
    <row r="15" spans="1:5" ht="43.5" customHeight="1" thickTop="1" thickBot="1">
      <c r="A15" s="375"/>
      <c r="B15" s="86" t="s">
        <v>273</v>
      </c>
      <c r="C15" s="20" t="s">
        <v>274</v>
      </c>
      <c r="D15" s="121"/>
      <c r="E15" s="178" t="s">
        <v>275</v>
      </c>
    </row>
    <row r="16" spans="1:5" ht="23.25" customHeight="1" thickTop="1" thickBot="1">
      <c r="A16" s="340" t="s">
        <v>164</v>
      </c>
      <c r="B16" s="84" t="s">
        <v>205</v>
      </c>
      <c r="C16" s="20" t="s">
        <v>279</v>
      </c>
      <c r="D16" s="121"/>
      <c r="E16" s="178" t="s">
        <v>280</v>
      </c>
    </row>
    <row r="17" spans="1:5" ht="23.25" customHeight="1" thickTop="1" thickBot="1">
      <c r="A17" s="383"/>
      <c r="B17" s="126"/>
      <c r="C17" s="20" t="s">
        <v>281</v>
      </c>
      <c r="D17" s="121"/>
      <c r="E17" s="178" t="s">
        <v>280</v>
      </c>
    </row>
    <row r="18" spans="1:5" ht="23.25" customHeight="1" thickTop="1" thickBot="1">
      <c r="A18" s="383"/>
      <c r="B18" s="126"/>
      <c r="C18" s="20" t="s">
        <v>282</v>
      </c>
      <c r="D18" s="121"/>
      <c r="E18" s="178" t="s">
        <v>283</v>
      </c>
    </row>
    <row r="19" spans="1:5" ht="21.75" customHeight="1" thickTop="1" thickBot="1">
      <c r="A19" s="383"/>
      <c r="B19" s="107" t="s">
        <v>284</v>
      </c>
      <c r="C19" s="20" t="s">
        <v>285</v>
      </c>
      <c r="D19" s="130" t="e">
        <f>D16/D9</f>
        <v>#DIV/0!</v>
      </c>
      <c r="E19" s="178" t="s">
        <v>286</v>
      </c>
    </row>
    <row r="20" spans="1:5" ht="21.75" customHeight="1" thickTop="1" thickBot="1">
      <c r="A20" s="375"/>
      <c r="B20" s="107" t="s">
        <v>284</v>
      </c>
      <c r="C20" s="20" t="s">
        <v>287</v>
      </c>
      <c r="D20" s="130">
        <f>3.3*D17/1000</f>
        <v>0</v>
      </c>
      <c r="E20" s="178" t="s">
        <v>288</v>
      </c>
    </row>
    <row r="21" spans="1:5" ht="60.75" customHeight="1" thickTop="1" thickBot="1">
      <c r="A21" s="341" t="s">
        <v>128</v>
      </c>
      <c r="B21" s="84" t="s">
        <v>296</v>
      </c>
      <c r="C21" s="20" t="s">
        <v>297</v>
      </c>
      <c r="D21" s="79"/>
      <c r="E21" s="177"/>
    </row>
    <row r="22" spans="1:5" ht="36" customHeight="1" thickTop="1" thickBot="1">
      <c r="A22" s="349"/>
      <c r="B22" s="445"/>
      <c r="C22" s="20" t="s">
        <v>298</v>
      </c>
      <c r="D22" s="121"/>
      <c r="E22" s="178" t="s">
        <v>299</v>
      </c>
    </row>
    <row r="23" spans="1:5" ht="41.25" customHeight="1" thickTop="1" thickBot="1">
      <c r="A23" s="340" t="s">
        <v>179</v>
      </c>
      <c r="B23" s="84" t="s">
        <v>242</v>
      </c>
      <c r="C23" s="20" t="s">
        <v>300</v>
      </c>
      <c r="D23" s="121"/>
      <c r="E23" s="177"/>
    </row>
    <row r="24" spans="1:5" ht="41.25" customHeight="1" thickTop="1" thickBot="1">
      <c r="A24" s="383"/>
      <c r="B24" s="126"/>
      <c r="C24" s="20" t="s">
        <v>301</v>
      </c>
      <c r="D24" s="121"/>
      <c r="E24" s="177"/>
    </row>
    <row r="25" spans="1:5" ht="28.5" customHeight="1" thickTop="1" thickBot="1">
      <c r="A25" s="375"/>
      <c r="B25" s="444" t="s">
        <v>245</v>
      </c>
      <c r="C25" s="20" t="s">
        <v>302</v>
      </c>
      <c r="D25" s="121"/>
      <c r="E25" s="177"/>
    </row>
    <row r="26" spans="1:5" ht="33.75" customHeight="1" thickTop="1" thickBot="1">
      <c r="A26" s="17" t="s">
        <v>185</v>
      </c>
      <c r="B26" s="442" t="s">
        <v>246</v>
      </c>
      <c r="C26" s="20" t="s">
        <v>291</v>
      </c>
      <c r="D26" s="79"/>
      <c r="E26" s="177"/>
    </row>
    <row r="27" spans="1:5" ht="34.5" customHeight="1" thickTop="1" thickBot="1">
      <c r="A27" s="17" t="s">
        <v>134</v>
      </c>
      <c r="B27" s="113" t="s">
        <v>247</v>
      </c>
      <c r="C27" s="20" t="s">
        <v>292</v>
      </c>
      <c r="D27" s="79"/>
      <c r="E27" s="177"/>
    </row>
    <row r="28" spans="1:5" ht="24" customHeight="1" thickTop="1" thickBot="1">
      <c r="A28" s="433" t="s">
        <v>137</v>
      </c>
      <c r="B28" s="443" t="s">
        <v>248</v>
      </c>
      <c r="C28" s="20" t="s">
        <v>293</v>
      </c>
      <c r="D28" s="79"/>
      <c r="E28" s="177"/>
    </row>
    <row r="29" spans="1:5" ht="30" customHeight="1" thickTop="1" thickBot="1">
      <c r="A29" s="434"/>
      <c r="B29" s="444" t="s">
        <v>294</v>
      </c>
      <c r="C29" s="20" t="s">
        <v>295</v>
      </c>
      <c r="D29" s="79"/>
      <c r="E29" s="177"/>
    </row>
    <row r="30" spans="1:5" ht="30.75" customHeight="1" thickTop="1" thickBot="1">
      <c r="A30" s="348" t="s">
        <v>303</v>
      </c>
      <c r="B30" s="12"/>
      <c r="C30" s="20" t="s">
        <v>304</v>
      </c>
      <c r="D30" s="121"/>
      <c r="E30" s="178"/>
    </row>
    <row r="31" spans="1:5" ht="32.25" customHeight="1" thickTop="1" thickBot="1">
      <c r="A31" s="348"/>
      <c r="B31" s="128" t="s">
        <v>305</v>
      </c>
      <c r="C31" s="20" t="s">
        <v>306</v>
      </c>
      <c r="D31" s="121"/>
      <c r="E31" s="178" t="s">
        <v>283</v>
      </c>
    </row>
    <row r="32" spans="1:5" ht="15.75" thickTop="1">
      <c r="B32" s="122" t="s">
        <v>254</v>
      </c>
    </row>
    <row r="33" spans="2:2">
      <c r="B33" s="122" t="s">
        <v>255</v>
      </c>
    </row>
    <row r="34" spans="2:2">
      <c r="B34" s="122" t="s">
        <v>256</v>
      </c>
    </row>
    <row r="35" spans="2:2">
      <c r="B35" s="122" t="s">
        <v>257</v>
      </c>
    </row>
    <row r="36" spans="2:2">
      <c r="B36" s="122" t="s">
        <v>258</v>
      </c>
    </row>
    <row r="37" spans="2:2" ht="15.75" thickBot="1">
      <c r="B37" s="123" t="s">
        <v>259</v>
      </c>
    </row>
    <row r="38" spans="2:2" ht="16.5" thickTop="1" thickBot="1">
      <c r="B38" s="123" t="s">
        <v>260</v>
      </c>
    </row>
    <row r="39" spans="2:2" ht="15.75" thickTop="1"/>
  </sheetData>
  <sheetProtection sheet="1" formatRows="0"/>
  <protectedRanges>
    <protectedRange sqref="C21 C12:C14" name="Inputs1_16"/>
  </protectedRanges>
  <mergeCells count="9">
    <mergeCell ref="A23:A25"/>
    <mergeCell ref="A28:A29"/>
    <mergeCell ref="A30:A31"/>
    <mergeCell ref="A2:B2"/>
    <mergeCell ref="A3:B3"/>
    <mergeCell ref="A6:A7"/>
    <mergeCell ref="A10:A15"/>
    <mergeCell ref="A16:A20"/>
    <mergeCell ref="A21:A22"/>
  </mergeCells>
  <conditionalFormatting sqref="A2:B18">
    <cfRule type="containsText" dxfId="11" priority="1" operator="containsText" text="N/A">
      <formula>NOT(ISERROR(SEARCH("N/A",A2)))</formula>
    </cfRule>
  </conditionalFormatting>
  <conditionalFormatting sqref="A19:C19 C20:C31 E23:XFD1048576 B30:B31 D30:E31">
    <cfRule type="containsText" dxfId="10" priority="8" operator="containsText" text="N/A">
      <formula>NOT(ISERROR(SEARCH("N/A",A19)))</formula>
    </cfRule>
  </conditionalFormatting>
  <conditionalFormatting sqref="C10:C18">
    <cfRule type="containsText" dxfId="9" priority="2" operator="containsText" text="N/A">
      <formula>NOT(ISERROR(SEARCH("N/A",C10)))</formula>
    </cfRule>
  </conditionalFormatting>
  <conditionalFormatting sqref="C2:XFD9 F10:XFD22 D10:E25 A20:B29 A32:D1048576">
    <cfRule type="containsText" dxfId="8" priority="9" operator="containsText" text="N/A">
      <formula>NOT(ISERROR(SEARCH("N/A",A2)))</formula>
    </cfRule>
  </conditionalFormatting>
  <conditionalFormatting sqref="D23:D29">
    <cfRule type="containsText" dxfId="7" priority="5" operator="containsText" text="N/A">
      <formula>NOT(ISERROR(SEARCH("N/A",D23)))</formula>
    </cfRule>
  </conditionalFormatting>
  <dataValidations count="1">
    <dataValidation type="list" allowBlank="1" showInputMessage="1" showErrorMessage="1" sqref="D10 D12 D26:D29 D21" xr:uid="{6130F9F5-D393-4E1F-ADB7-7A8B49193E88}">
      <formula1>"Y, N"</formula1>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A48E-F0A5-4698-AFBB-B565FD0C3D32}">
  <sheetPr>
    <tabColor rgb="FFC5B4E3"/>
  </sheetPr>
  <dimension ref="A1:E45"/>
  <sheetViews>
    <sheetView zoomScaleNormal="100" workbookViewId="0">
      <pane xSplit="2" ySplit="4" topLeftCell="C9" activePane="bottomRight" state="frozen"/>
      <selection pane="bottomRight" activeCell="E15" sqref="E15"/>
      <selection pane="bottomLeft" activeCell="I20" sqref="I20"/>
      <selection pane="topRight" activeCell="I20" sqref="I20"/>
    </sheetView>
  </sheetViews>
  <sheetFormatPr defaultColWidth="9.140625" defaultRowHeight="15"/>
  <cols>
    <col min="1" max="1" width="37.85546875" style="1" customWidth="1"/>
    <col min="2" max="2" width="27.140625" style="1" hidden="1" customWidth="1"/>
    <col min="3" max="3" width="70.85546875" style="1" customWidth="1"/>
    <col min="4" max="4" width="44.85546875" style="1" customWidth="1"/>
    <col min="5" max="5" width="17.5703125" style="1" customWidth="1"/>
    <col min="6" max="16" width="9.140625" style="1"/>
    <col min="17" max="17" width="9.140625" style="1" customWidth="1"/>
    <col min="18" max="16384" width="9.140625" style="1"/>
  </cols>
  <sheetData>
    <row r="1" spans="1:5" s="8" customFormat="1" ht="14.25" customHeight="1">
      <c r="A1"/>
      <c r="B1"/>
    </row>
    <row r="2" spans="1:5" ht="23.45" customHeight="1">
      <c r="A2" s="344" t="s">
        <v>261</v>
      </c>
      <c r="B2" s="344"/>
    </row>
    <row r="3" spans="1:5" ht="83.25" customHeight="1">
      <c r="A3" s="345" t="s">
        <v>262</v>
      </c>
      <c r="B3" s="346"/>
      <c r="C3" s="129">
        <f>'Step 2 - Determine Tier'!C11</f>
        <v>0</v>
      </c>
      <c r="D3" s="120"/>
      <c r="E3" s="120"/>
    </row>
    <row r="4" spans="1:5" ht="15.75" thickBot="1">
      <c r="A4" s="14"/>
      <c r="B4" s="14"/>
      <c r="C4" s="14"/>
      <c r="D4" s="14" t="s">
        <v>263</v>
      </c>
      <c r="E4" s="175" t="s">
        <v>264</v>
      </c>
    </row>
    <row r="5" spans="1:5" ht="135.6" hidden="1" customHeight="1" thickTop="1" thickBot="1">
      <c r="A5" s="17" t="s">
        <v>250</v>
      </c>
      <c r="B5" s="18" t="s">
        <v>251</v>
      </c>
      <c r="C5" s="12"/>
      <c r="E5" s="176"/>
    </row>
    <row r="6" spans="1:5" ht="31.5" hidden="1" thickTop="1" thickBot="1">
      <c r="A6" s="340" t="s">
        <v>152</v>
      </c>
      <c r="B6" s="84" t="s">
        <v>231</v>
      </c>
      <c r="C6" s="12"/>
      <c r="E6" s="176"/>
    </row>
    <row r="7" spans="1:5" ht="15.75" hidden="1" thickBot="1">
      <c r="A7" s="375"/>
      <c r="B7" s="441" t="s">
        <v>232</v>
      </c>
      <c r="C7" s="12"/>
      <c r="E7" s="176"/>
    </row>
    <row r="8" spans="1:5" ht="91.5" hidden="1" thickTop="1" thickBot="1">
      <c r="A8" s="17" t="s">
        <v>124</v>
      </c>
      <c r="B8" s="18" t="s">
        <v>233</v>
      </c>
      <c r="C8" s="12"/>
      <c r="E8" s="176"/>
    </row>
    <row r="9" spans="1:5" ht="33.75" customHeight="1" thickTop="1" thickBot="1">
      <c r="A9" s="112" t="s">
        <v>276</v>
      </c>
      <c r="B9" s="113"/>
      <c r="C9" t="s">
        <v>277</v>
      </c>
      <c r="E9" s="179" t="s">
        <v>278</v>
      </c>
    </row>
    <row r="10" spans="1:5" ht="27" customHeight="1" thickTop="1" thickBot="1">
      <c r="A10" s="340" t="s">
        <v>158</v>
      </c>
      <c r="B10" s="84" t="s">
        <v>159</v>
      </c>
      <c r="C10" s="20" t="s">
        <v>265</v>
      </c>
      <c r="D10" s="79"/>
      <c r="E10" s="177"/>
    </row>
    <row r="11" spans="1:5" ht="18.75" customHeight="1" thickTop="1" thickBot="1">
      <c r="A11" s="383"/>
      <c r="B11" s="124"/>
      <c r="C11" s="20" t="s">
        <v>266</v>
      </c>
      <c r="D11" s="121"/>
      <c r="E11" s="178" t="s">
        <v>267</v>
      </c>
    </row>
    <row r="12" spans="1:5" ht="27.75" customHeight="1" thickTop="1" thickBot="1">
      <c r="A12" s="383"/>
      <c r="B12" s="85" t="s">
        <v>160</v>
      </c>
      <c r="C12" s="20" t="s">
        <v>268</v>
      </c>
      <c r="D12" s="79"/>
      <c r="E12" s="177"/>
    </row>
    <row r="13" spans="1:5" ht="27.75" customHeight="1" thickTop="1" thickBot="1">
      <c r="A13" s="383"/>
      <c r="B13" s="125"/>
      <c r="C13" s="20" t="s">
        <v>269</v>
      </c>
      <c r="D13" s="121"/>
      <c r="E13" s="178" t="s">
        <v>270</v>
      </c>
    </row>
    <row r="14" spans="1:5" ht="36" customHeight="1" thickTop="1" thickBot="1">
      <c r="A14" s="383"/>
      <c r="B14" s="125"/>
      <c r="C14" s="20" t="s">
        <v>271</v>
      </c>
      <c r="D14" s="121"/>
      <c r="E14" s="178" t="s">
        <v>270</v>
      </c>
    </row>
    <row r="15" spans="1:5" ht="43.5" customHeight="1" thickTop="1" thickBot="1">
      <c r="A15" s="375"/>
      <c r="B15" s="86" t="s">
        <v>273</v>
      </c>
      <c r="C15" s="20" t="s">
        <v>274</v>
      </c>
      <c r="D15" s="121"/>
      <c r="E15" s="178" t="s">
        <v>275</v>
      </c>
    </row>
    <row r="16" spans="1:5" ht="23.25" customHeight="1" thickTop="1" thickBot="1">
      <c r="A16" s="340" t="s">
        <v>164</v>
      </c>
      <c r="B16" s="84" t="s">
        <v>205</v>
      </c>
      <c r="C16" s="20" t="s">
        <v>279</v>
      </c>
      <c r="D16" s="121"/>
      <c r="E16" s="178" t="s">
        <v>280</v>
      </c>
    </row>
    <row r="17" spans="1:5" ht="23.25" customHeight="1" thickTop="1" thickBot="1">
      <c r="A17" s="383"/>
      <c r="B17" s="126"/>
      <c r="C17" s="20" t="s">
        <v>281</v>
      </c>
      <c r="D17" s="121"/>
      <c r="E17" s="178" t="s">
        <v>280</v>
      </c>
    </row>
    <row r="18" spans="1:5" ht="23.25" customHeight="1" thickTop="1" thickBot="1">
      <c r="A18" s="383"/>
      <c r="B18" s="126"/>
      <c r="C18" s="20" t="s">
        <v>282</v>
      </c>
      <c r="D18" s="121"/>
      <c r="E18" s="178" t="s">
        <v>283</v>
      </c>
    </row>
    <row r="19" spans="1:5" ht="21.75" customHeight="1" thickTop="1" thickBot="1">
      <c r="A19" s="383"/>
      <c r="B19" s="107" t="s">
        <v>284</v>
      </c>
      <c r="C19" s="20" t="s">
        <v>285</v>
      </c>
      <c r="D19" s="130" t="e">
        <f>D16/D9</f>
        <v>#DIV/0!</v>
      </c>
      <c r="E19" s="178" t="s">
        <v>286</v>
      </c>
    </row>
    <row r="20" spans="1:5" ht="21.75" customHeight="1" thickTop="1" thickBot="1">
      <c r="A20" s="375"/>
      <c r="B20" s="107" t="s">
        <v>284</v>
      </c>
      <c r="C20" s="20" t="s">
        <v>287</v>
      </c>
      <c r="D20" s="130">
        <f>3.3*D17/1000</f>
        <v>0</v>
      </c>
      <c r="E20" s="178" t="s">
        <v>288</v>
      </c>
    </row>
    <row r="21" spans="1:5" ht="60.75" customHeight="1" thickTop="1" thickBot="1">
      <c r="A21" s="341" t="s">
        <v>128</v>
      </c>
      <c r="B21" s="84" t="s">
        <v>296</v>
      </c>
      <c r="C21" s="20" t="s">
        <v>297</v>
      </c>
      <c r="D21" s="79"/>
      <c r="E21" s="177"/>
    </row>
    <row r="22" spans="1:5" ht="30" customHeight="1" thickTop="1" thickBot="1">
      <c r="A22" s="351"/>
      <c r="B22" s="124"/>
      <c r="C22" s="20" t="s">
        <v>307</v>
      </c>
      <c r="D22" s="121"/>
      <c r="E22" s="178" t="s">
        <v>299</v>
      </c>
    </row>
    <row r="23" spans="1:5" ht="31.5" customHeight="1" thickTop="1" thickBot="1">
      <c r="A23" s="342"/>
      <c r="B23" s="446" t="s">
        <v>239</v>
      </c>
      <c r="C23" s="20" t="s">
        <v>308</v>
      </c>
      <c r="D23" s="121"/>
      <c r="E23" s="178" t="s">
        <v>299</v>
      </c>
    </row>
    <row r="24" spans="1:5" ht="31.5" customHeight="1" thickTop="1" thickBot="1">
      <c r="A24" s="349"/>
      <c r="B24" s="445"/>
      <c r="C24" s="20" t="s">
        <v>309</v>
      </c>
      <c r="D24" s="130" t="str">
        <f>IF(AND(D23&lt;500, D23&gt;1), "Yes", "No")</f>
        <v>No</v>
      </c>
      <c r="E24" s="178" t="s">
        <v>299</v>
      </c>
    </row>
    <row r="25" spans="1:5" ht="36" customHeight="1" thickTop="1" thickBot="1">
      <c r="A25" s="349"/>
      <c r="B25" s="445"/>
      <c r="C25" s="20" t="s">
        <v>298</v>
      </c>
      <c r="D25" s="121"/>
      <c r="E25" s="178" t="s">
        <v>299</v>
      </c>
    </row>
    <row r="26" spans="1:5" ht="31.5" customHeight="1" thickTop="1" thickBot="1">
      <c r="A26" s="343"/>
      <c r="B26" s="86" t="s">
        <v>241</v>
      </c>
      <c r="C26" s="20" t="s">
        <v>310</v>
      </c>
      <c r="D26" s="121"/>
      <c r="E26" s="178" t="s">
        <v>299</v>
      </c>
    </row>
    <row r="27" spans="1:5" ht="41.25" customHeight="1" thickTop="1" thickBot="1">
      <c r="A27" s="340" t="s">
        <v>179</v>
      </c>
      <c r="B27" s="84" t="s">
        <v>242</v>
      </c>
      <c r="C27" s="20" t="s">
        <v>300</v>
      </c>
      <c r="D27" s="121"/>
      <c r="E27" s="177"/>
    </row>
    <row r="28" spans="1:5" ht="41.25" customHeight="1" thickTop="1" thickBot="1">
      <c r="A28" s="383"/>
      <c r="B28" s="126"/>
      <c r="C28" s="20" t="s">
        <v>301</v>
      </c>
      <c r="D28" s="121"/>
      <c r="E28" s="177"/>
    </row>
    <row r="29" spans="1:5" ht="28.5" customHeight="1" thickTop="1" thickBot="1">
      <c r="A29" s="375"/>
      <c r="B29" s="444" t="s">
        <v>245</v>
      </c>
      <c r="C29" s="20" t="s">
        <v>302</v>
      </c>
      <c r="D29" s="121"/>
      <c r="E29" s="177"/>
    </row>
    <row r="30" spans="1:5" ht="33.75" customHeight="1" thickTop="1" thickBot="1">
      <c r="A30" s="17" t="s">
        <v>185</v>
      </c>
      <c r="B30" s="442" t="s">
        <v>246</v>
      </c>
      <c r="C30" s="20" t="s">
        <v>291</v>
      </c>
      <c r="D30" s="79"/>
      <c r="E30" s="177"/>
    </row>
    <row r="31" spans="1:5" ht="34.5" customHeight="1" thickTop="1" thickBot="1">
      <c r="A31" s="17" t="s">
        <v>134</v>
      </c>
      <c r="B31" s="113" t="s">
        <v>247</v>
      </c>
      <c r="C31" s="20" t="s">
        <v>292</v>
      </c>
      <c r="D31" s="79"/>
      <c r="E31" s="177"/>
    </row>
    <row r="32" spans="1:5" ht="24" customHeight="1" thickTop="1" thickBot="1">
      <c r="A32" s="433" t="s">
        <v>137</v>
      </c>
      <c r="B32" s="443" t="s">
        <v>248</v>
      </c>
      <c r="C32" s="20" t="s">
        <v>293</v>
      </c>
      <c r="D32" s="79"/>
      <c r="E32" s="177"/>
    </row>
    <row r="33" spans="1:5" ht="30" customHeight="1" thickTop="1" thickBot="1">
      <c r="A33" s="434"/>
      <c r="B33" s="444" t="s">
        <v>294</v>
      </c>
      <c r="C33" s="20" t="s">
        <v>295</v>
      </c>
      <c r="D33" s="79"/>
      <c r="E33" s="177"/>
    </row>
    <row r="34" spans="1:5" ht="23.25" customHeight="1" thickTop="1" thickBot="1">
      <c r="A34" s="350" t="s">
        <v>311</v>
      </c>
      <c r="B34" s="12"/>
      <c r="C34" s="20" t="s">
        <v>312</v>
      </c>
      <c r="D34" s="121"/>
      <c r="E34" s="178" t="s">
        <v>280</v>
      </c>
    </row>
    <row r="35" spans="1:5" ht="24" customHeight="1" thickTop="1" thickBot="1">
      <c r="A35" s="348"/>
      <c r="B35" s="12"/>
      <c r="C35" s="20" t="s">
        <v>313</v>
      </c>
      <c r="D35" s="130">
        <f>D34+D17</f>
        <v>0</v>
      </c>
      <c r="E35" s="178" t="s">
        <v>280</v>
      </c>
    </row>
    <row r="36" spans="1:5" ht="30.75" customHeight="1" thickTop="1" thickBot="1">
      <c r="A36" s="348"/>
      <c r="B36" s="12"/>
      <c r="C36" s="20" t="s">
        <v>304</v>
      </c>
      <c r="D36" s="121"/>
      <c r="E36" s="178"/>
    </row>
    <row r="37" spans="1:5" ht="32.25" customHeight="1" thickTop="1" thickBot="1">
      <c r="A37" s="348"/>
      <c r="B37" s="128" t="s">
        <v>305</v>
      </c>
      <c r="C37" s="20" t="s">
        <v>306</v>
      </c>
      <c r="D37" s="121"/>
      <c r="E37" s="178" t="s">
        <v>283</v>
      </c>
    </row>
    <row r="38" spans="1:5" ht="15.75" thickTop="1">
      <c r="B38" s="122" t="s">
        <v>254</v>
      </c>
    </row>
    <row r="39" spans="1:5">
      <c r="B39" s="122" t="s">
        <v>255</v>
      </c>
    </row>
    <row r="40" spans="1:5">
      <c r="B40" s="122" t="s">
        <v>256</v>
      </c>
    </row>
    <row r="41" spans="1:5">
      <c r="B41" s="122" t="s">
        <v>257</v>
      </c>
    </row>
    <row r="42" spans="1:5">
      <c r="B42" s="122" t="s">
        <v>258</v>
      </c>
    </row>
    <row r="43" spans="1:5" ht="15.75" thickBot="1">
      <c r="B43" s="123" t="s">
        <v>259</v>
      </c>
    </row>
    <row r="44" spans="1:5" ht="16.5" thickTop="1" thickBot="1">
      <c r="B44" s="123" t="s">
        <v>260</v>
      </c>
    </row>
    <row r="45" spans="1:5" ht="15.75" thickTop="1"/>
  </sheetData>
  <sheetProtection sheet="1" formatRows="0"/>
  <protectedRanges>
    <protectedRange sqref="C12:C14 C21" name="Inputs1_16"/>
  </protectedRanges>
  <mergeCells count="9">
    <mergeCell ref="A2:B2"/>
    <mergeCell ref="A3:B3"/>
    <mergeCell ref="A34:A37"/>
    <mergeCell ref="A6:A7"/>
    <mergeCell ref="A10:A15"/>
    <mergeCell ref="A16:A20"/>
    <mergeCell ref="A21:A26"/>
    <mergeCell ref="A27:A29"/>
    <mergeCell ref="A32:A33"/>
  </mergeCells>
  <conditionalFormatting sqref="A10:C19">
    <cfRule type="containsText" dxfId="6" priority="2" operator="containsText" text="N/A">
      <formula>NOT(ISERROR(SEARCH("N/A",A10)))</formula>
    </cfRule>
  </conditionalFormatting>
  <conditionalFormatting sqref="A2:XFD9">
    <cfRule type="containsText" dxfId="5" priority="1" operator="containsText" text="N/A">
      <formula>NOT(ISERROR(SEARCH("N/A",A2)))</formula>
    </cfRule>
  </conditionalFormatting>
  <conditionalFormatting sqref="D27:D33">
    <cfRule type="containsText" dxfId="4" priority="8" operator="containsText" text="N/A">
      <formula>NOT(ISERROR(SEARCH("N/A",D27)))</formula>
    </cfRule>
  </conditionalFormatting>
  <conditionalFormatting sqref="D35">
    <cfRule type="containsText" dxfId="3" priority="5" operator="containsText" text="N/A">
      <formula>NOT(ISERROR(SEARCH("N/A",D35)))</formula>
    </cfRule>
  </conditionalFormatting>
  <conditionalFormatting sqref="D10:E29 F10:XFD1048576 A20:B33 C20:C37 A34 A38:D1048576">
    <cfRule type="containsText" dxfId="2" priority="234" operator="containsText" text="N/A">
      <formula>NOT(ISERROR(SEARCH("N/A",A10)))</formula>
    </cfRule>
  </conditionalFormatting>
  <conditionalFormatting sqref="D34:E34 B34:B37 D36:E37">
    <cfRule type="containsText" dxfId="1" priority="125" operator="containsText" text="N/A">
      <formula>NOT(ISERROR(SEARCH("N/A",B34)))</formula>
    </cfRule>
  </conditionalFormatting>
  <conditionalFormatting sqref="E26:E1048576">
    <cfRule type="containsText" dxfId="0" priority="15" operator="containsText" text="N/A">
      <formula>NOT(ISERROR(SEARCH("N/A",E26)))</formula>
    </cfRule>
  </conditionalFormatting>
  <dataValidations count="1">
    <dataValidation type="list" allowBlank="1" showInputMessage="1" showErrorMessage="1" sqref="D10 D12 D30:D33 D21" xr:uid="{2823DE3A-2828-430A-85C2-27CA593E575A}">
      <formula1>"Y, N"</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88CD0-4B12-4448-86CA-5F6076462705}">
  <sheetPr>
    <tabColor rgb="FFA7882A"/>
  </sheetPr>
  <dimension ref="A1:F153"/>
  <sheetViews>
    <sheetView workbookViewId="0">
      <selection activeCell="C6" sqref="C6"/>
    </sheetView>
  </sheetViews>
  <sheetFormatPr defaultColWidth="9.140625" defaultRowHeight="15" customHeight="1"/>
  <cols>
    <col min="1" max="1" width="8.140625" style="8" customWidth="1"/>
    <col min="2" max="2" width="37.28515625" style="33" customWidth="1"/>
    <col min="3" max="3" width="12.28515625" style="8" customWidth="1"/>
    <col min="4" max="4" width="23.42578125" style="34" customWidth="1"/>
    <col min="5" max="5" width="21.5703125" style="34" customWidth="1"/>
    <col min="6" max="6" width="65.28515625" style="8" customWidth="1"/>
    <col min="7" max="16384" width="9.140625" style="8"/>
  </cols>
  <sheetData>
    <row r="1" spans="1:6" customFormat="1" ht="27.6" customHeight="1">
      <c r="A1" s="38" t="s">
        <v>28</v>
      </c>
      <c r="B1" s="38"/>
      <c r="C1" s="38"/>
      <c r="D1" s="38"/>
      <c r="E1" s="38"/>
      <c r="F1" s="38"/>
    </row>
    <row r="2" spans="1:6" customFormat="1" ht="18.75">
      <c r="A2" s="39" t="s">
        <v>29</v>
      </c>
      <c r="B2" s="40"/>
      <c r="C2" s="41"/>
      <c r="D2" s="41"/>
      <c r="E2" s="41"/>
      <c r="F2" s="41"/>
    </row>
    <row r="3" spans="1:6" customFormat="1" ht="15" customHeight="1">
      <c r="B3" s="42"/>
      <c r="D3" s="43"/>
      <c r="E3" s="43"/>
    </row>
    <row r="4" spans="1:6" customFormat="1" ht="24">
      <c r="A4" s="44" t="s">
        <v>30</v>
      </c>
      <c r="B4" s="42"/>
      <c r="D4" s="43"/>
      <c r="E4" s="43"/>
    </row>
    <row r="5" spans="1:6" customFormat="1" ht="15" customHeight="1" thickBot="1">
      <c r="A5" s="45"/>
      <c r="B5" s="46" t="s">
        <v>31</v>
      </c>
      <c r="C5" s="47" t="s">
        <v>32</v>
      </c>
      <c r="D5" s="47" t="s">
        <v>33</v>
      </c>
      <c r="E5" s="47" t="s">
        <v>34</v>
      </c>
      <c r="F5" s="48" t="s">
        <v>35</v>
      </c>
    </row>
    <row r="6" spans="1:6" s="2" customFormat="1" ht="78.75" customHeight="1">
      <c r="A6" s="49" t="s">
        <v>36</v>
      </c>
      <c r="B6" s="50" t="s">
        <v>37</v>
      </c>
      <c r="C6" s="35"/>
      <c r="D6" s="53" t="s">
        <v>38</v>
      </c>
      <c r="E6" s="53" t="s">
        <v>39</v>
      </c>
      <c r="F6" s="54" t="s">
        <v>40</v>
      </c>
    </row>
    <row r="7" spans="1:6" s="2" customFormat="1" ht="19.5" customHeight="1" thickTop="1" thickBot="1">
      <c r="A7" s="49" t="s">
        <v>41</v>
      </c>
      <c r="B7" s="51" t="s">
        <v>42</v>
      </c>
      <c r="C7" s="35"/>
      <c r="D7" s="53" t="s">
        <v>43</v>
      </c>
      <c r="E7" s="53" t="s">
        <v>39</v>
      </c>
      <c r="F7" s="54" t="s">
        <v>44</v>
      </c>
    </row>
    <row r="8" spans="1:6" s="2" customFormat="1" ht="18.75" customHeight="1" thickTop="1" thickBot="1">
      <c r="A8" s="49" t="s">
        <v>45</v>
      </c>
      <c r="B8" s="52" t="s">
        <v>46</v>
      </c>
      <c r="C8" s="35"/>
      <c r="D8" s="53" t="s">
        <v>47</v>
      </c>
      <c r="E8" s="55" t="s">
        <v>39</v>
      </c>
      <c r="F8" s="56"/>
    </row>
    <row r="9" spans="1:6" s="2" customFormat="1" ht="36" customHeight="1" thickTop="1" thickBot="1">
      <c r="A9" s="49" t="s">
        <v>48</v>
      </c>
      <c r="B9" s="52" t="s">
        <v>49</v>
      </c>
      <c r="C9" s="35"/>
      <c r="D9" s="53" t="s">
        <v>50</v>
      </c>
      <c r="E9" s="53" t="s">
        <v>51</v>
      </c>
      <c r="F9" s="53" t="s">
        <v>52</v>
      </c>
    </row>
    <row r="10" spans="1:6" s="2" customFormat="1" ht="57" customHeight="1">
      <c r="A10" s="49" t="s">
        <v>53</v>
      </c>
      <c r="B10" s="50" t="s">
        <v>54</v>
      </c>
      <c r="C10" s="35"/>
      <c r="D10" s="53" t="s">
        <v>55</v>
      </c>
      <c r="E10" s="53" t="s">
        <v>56</v>
      </c>
      <c r="F10" s="53" t="s">
        <v>57</v>
      </c>
    </row>
    <row r="11" spans="1:6" ht="15.75" thickTop="1">
      <c r="D11" s="33"/>
      <c r="E11" s="33"/>
      <c r="F11" s="36"/>
    </row>
    <row r="12" spans="1:6">
      <c r="D12" s="33"/>
      <c r="E12" s="33"/>
      <c r="F12" s="36"/>
    </row>
    <row r="13" spans="1:6">
      <c r="D13" s="33"/>
      <c r="E13" s="33"/>
      <c r="F13" s="36"/>
    </row>
    <row r="14" spans="1:6">
      <c r="C14" s="37"/>
      <c r="D14" s="33"/>
      <c r="E14" s="33"/>
      <c r="F14" s="36"/>
    </row>
    <row r="15" spans="1:6">
      <c r="C15" s="37"/>
      <c r="D15" s="33"/>
      <c r="E15" s="33"/>
      <c r="F15" s="36"/>
    </row>
    <row r="16" spans="1:6">
      <c r="C16" s="37"/>
      <c r="D16" s="33"/>
      <c r="E16" s="33"/>
      <c r="F16" s="36"/>
    </row>
    <row r="17" spans="3:6">
      <c r="C17" s="37"/>
      <c r="D17" s="33"/>
      <c r="E17" s="33"/>
      <c r="F17" s="36"/>
    </row>
    <row r="18" spans="3:6">
      <c r="C18" s="37"/>
      <c r="D18" s="33"/>
      <c r="E18" s="33"/>
      <c r="F18" s="36"/>
    </row>
    <row r="19" spans="3:6">
      <c r="C19" s="37"/>
      <c r="D19" s="33"/>
      <c r="E19" s="33"/>
      <c r="F19" s="36"/>
    </row>
    <row r="20" spans="3:6">
      <c r="C20" s="37"/>
      <c r="D20" s="33"/>
      <c r="E20" s="33"/>
      <c r="F20" s="36"/>
    </row>
    <row r="21" spans="3:6">
      <c r="C21" s="37"/>
      <c r="D21" s="33"/>
      <c r="E21" s="33"/>
      <c r="F21" s="36"/>
    </row>
    <row r="22" spans="3:6">
      <c r="C22" s="37"/>
      <c r="D22" s="33"/>
      <c r="E22" s="33"/>
      <c r="F22" s="36"/>
    </row>
    <row r="23" spans="3:6">
      <c r="C23" s="37"/>
      <c r="D23" s="33"/>
      <c r="E23" s="33"/>
      <c r="F23" s="36"/>
    </row>
    <row r="24" spans="3:6">
      <c r="C24" s="37"/>
      <c r="D24" s="33"/>
      <c r="E24" s="33"/>
      <c r="F24" s="36"/>
    </row>
    <row r="25" spans="3:6">
      <c r="C25" s="37"/>
      <c r="D25" s="33"/>
      <c r="E25" s="33"/>
      <c r="F25" s="36"/>
    </row>
    <row r="26" spans="3:6">
      <c r="C26" s="37"/>
      <c r="D26" s="33"/>
      <c r="E26" s="33"/>
      <c r="F26" s="36"/>
    </row>
    <row r="27" spans="3:6">
      <c r="C27" s="37"/>
      <c r="D27" s="33"/>
      <c r="E27" s="33"/>
      <c r="F27" s="36"/>
    </row>
    <row r="28" spans="3:6">
      <c r="D28" s="33"/>
      <c r="E28" s="33"/>
      <c r="F28" s="36"/>
    </row>
    <row r="29" spans="3:6">
      <c r="D29" s="33"/>
      <c r="E29" s="33"/>
      <c r="F29" s="36"/>
    </row>
    <row r="30" spans="3:6">
      <c r="D30" s="33"/>
      <c r="E30" s="33"/>
      <c r="F30" s="36"/>
    </row>
    <row r="31" spans="3:6">
      <c r="D31" s="33"/>
      <c r="E31" s="33"/>
      <c r="F31" s="36"/>
    </row>
    <row r="32" spans="3:6">
      <c r="D32" s="33"/>
      <c r="E32" s="33"/>
      <c r="F32" s="36"/>
    </row>
    <row r="33" spans="4:6">
      <c r="D33" s="33"/>
      <c r="E33" s="33"/>
      <c r="F33" s="36"/>
    </row>
    <row r="34" spans="4:6">
      <c r="D34" s="33"/>
      <c r="E34" s="33"/>
      <c r="F34" s="36"/>
    </row>
    <row r="35" spans="4:6">
      <c r="D35" s="33"/>
      <c r="E35" s="33"/>
      <c r="F35" s="36"/>
    </row>
    <row r="36" spans="4:6">
      <c r="D36" s="33"/>
      <c r="E36" s="33"/>
      <c r="F36" s="36"/>
    </row>
    <row r="37" spans="4:6">
      <c r="D37" s="33"/>
      <c r="E37" s="33"/>
      <c r="F37" s="36"/>
    </row>
    <row r="38" spans="4:6">
      <c r="D38" s="33"/>
      <c r="E38" s="33"/>
      <c r="F38" s="36"/>
    </row>
    <row r="39" spans="4:6">
      <c r="D39" s="33"/>
      <c r="E39" s="33"/>
      <c r="F39" s="36"/>
    </row>
    <row r="40" spans="4:6">
      <c r="D40" s="33"/>
      <c r="E40" s="33"/>
      <c r="F40" s="36"/>
    </row>
    <row r="41" spans="4:6">
      <c r="D41" s="33"/>
      <c r="E41" s="33"/>
      <c r="F41" s="36"/>
    </row>
    <row r="42" spans="4:6">
      <c r="D42" s="33"/>
      <c r="E42" s="33"/>
      <c r="F42" s="36"/>
    </row>
    <row r="43" spans="4:6">
      <c r="D43" s="33"/>
      <c r="E43" s="33"/>
      <c r="F43" s="36"/>
    </row>
    <row r="44" spans="4:6">
      <c r="D44" s="33"/>
      <c r="E44" s="33"/>
      <c r="F44" s="36"/>
    </row>
    <row r="45" spans="4:6">
      <c r="D45" s="33"/>
      <c r="E45" s="33"/>
      <c r="F45" s="36"/>
    </row>
    <row r="46" spans="4:6">
      <c r="D46" s="33"/>
      <c r="E46" s="33"/>
      <c r="F46" s="36"/>
    </row>
    <row r="47" spans="4:6">
      <c r="D47" s="33"/>
      <c r="E47" s="33"/>
      <c r="F47" s="36"/>
    </row>
    <row r="48" spans="4:6">
      <c r="D48" s="33"/>
      <c r="E48" s="33"/>
      <c r="F48" s="36"/>
    </row>
    <row r="49" spans="4:6">
      <c r="D49" s="33"/>
      <c r="E49" s="33"/>
      <c r="F49" s="36"/>
    </row>
    <row r="50" spans="4:6">
      <c r="D50" s="33"/>
      <c r="E50" s="33"/>
      <c r="F50" s="36"/>
    </row>
    <row r="51" spans="4:6">
      <c r="D51" s="33"/>
      <c r="E51" s="33"/>
      <c r="F51" s="36"/>
    </row>
    <row r="52" spans="4:6">
      <c r="D52" s="33"/>
      <c r="E52" s="33"/>
      <c r="F52" s="36"/>
    </row>
    <row r="53" spans="4:6">
      <c r="D53" s="33"/>
      <c r="E53" s="33"/>
      <c r="F53" s="36"/>
    </row>
    <row r="54" spans="4:6">
      <c r="D54" s="33"/>
      <c r="E54" s="33"/>
      <c r="F54" s="36"/>
    </row>
    <row r="55" spans="4:6">
      <c r="D55" s="33"/>
      <c r="E55" s="33"/>
      <c r="F55" s="36"/>
    </row>
    <row r="56" spans="4:6">
      <c r="D56" s="33"/>
      <c r="E56" s="33"/>
      <c r="F56" s="36"/>
    </row>
    <row r="57" spans="4:6">
      <c r="D57" s="33"/>
      <c r="E57" s="33"/>
      <c r="F57" s="36"/>
    </row>
    <row r="58" spans="4:6">
      <c r="D58" s="33"/>
      <c r="E58" s="33"/>
      <c r="F58" s="36"/>
    </row>
    <row r="59" spans="4:6">
      <c r="D59" s="33"/>
      <c r="E59" s="33"/>
      <c r="F59" s="36"/>
    </row>
    <row r="60" spans="4:6">
      <c r="D60" s="33"/>
      <c r="E60" s="33"/>
      <c r="F60" s="36"/>
    </row>
    <row r="61" spans="4:6">
      <c r="D61" s="33"/>
      <c r="E61" s="33"/>
      <c r="F61" s="36"/>
    </row>
    <row r="62" spans="4:6">
      <c r="D62" s="33"/>
      <c r="E62" s="33"/>
      <c r="F62" s="36"/>
    </row>
    <row r="63" spans="4:6">
      <c r="D63" s="33"/>
      <c r="E63" s="33"/>
      <c r="F63" s="36"/>
    </row>
    <row r="64" spans="4:6">
      <c r="D64" s="33"/>
      <c r="E64" s="33"/>
      <c r="F64" s="36"/>
    </row>
    <row r="65" spans="4:6">
      <c r="D65" s="33"/>
      <c r="E65" s="33"/>
      <c r="F65" s="36"/>
    </row>
    <row r="66" spans="4:6">
      <c r="D66" s="33"/>
      <c r="E66" s="33"/>
      <c r="F66" s="36"/>
    </row>
    <row r="67" spans="4:6">
      <c r="D67" s="33"/>
      <c r="E67" s="33"/>
      <c r="F67" s="36"/>
    </row>
    <row r="68" spans="4:6">
      <c r="D68" s="33"/>
      <c r="E68" s="33"/>
      <c r="F68" s="36"/>
    </row>
    <row r="69" spans="4:6">
      <c r="D69" s="33"/>
      <c r="E69" s="33"/>
      <c r="F69" s="36"/>
    </row>
    <row r="70" spans="4:6">
      <c r="D70" s="33"/>
      <c r="E70" s="33"/>
      <c r="F70" s="36"/>
    </row>
    <row r="71" spans="4:6">
      <c r="D71" s="33"/>
      <c r="E71" s="33"/>
      <c r="F71" s="36"/>
    </row>
    <row r="72" spans="4:6">
      <c r="D72" s="33"/>
      <c r="E72" s="33"/>
      <c r="F72" s="36"/>
    </row>
    <row r="73" spans="4:6">
      <c r="D73" s="33"/>
      <c r="E73" s="33"/>
      <c r="F73" s="36"/>
    </row>
    <row r="74" spans="4:6">
      <c r="D74" s="33"/>
      <c r="E74" s="33"/>
      <c r="F74" s="36"/>
    </row>
    <row r="75" spans="4:6">
      <c r="D75" s="33"/>
      <c r="E75" s="33"/>
      <c r="F75" s="36"/>
    </row>
    <row r="76" spans="4:6">
      <c r="D76" s="33"/>
      <c r="E76" s="33"/>
      <c r="F76" s="36"/>
    </row>
    <row r="77" spans="4:6">
      <c r="D77" s="33"/>
      <c r="E77" s="33"/>
      <c r="F77" s="36"/>
    </row>
    <row r="78" spans="4:6">
      <c r="D78" s="33"/>
      <c r="E78" s="33"/>
      <c r="F78" s="36"/>
    </row>
    <row r="79" spans="4:6">
      <c r="D79" s="33"/>
      <c r="E79" s="33"/>
      <c r="F79" s="36"/>
    </row>
    <row r="80" spans="4:6">
      <c r="D80" s="33"/>
      <c r="E80" s="33"/>
      <c r="F80" s="36"/>
    </row>
    <row r="81" spans="4:6">
      <c r="D81" s="33"/>
      <c r="E81" s="33"/>
      <c r="F81" s="36"/>
    </row>
    <row r="82" spans="4:6">
      <c r="D82" s="33"/>
      <c r="E82" s="33"/>
      <c r="F82" s="36"/>
    </row>
    <row r="83" spans="4:6">
      <c r="D83" s="33"/>
      <c r="E83" s="33"/>
      <c r="F83" s="36"/>
    </row>
    <row r="84" spans="4:6">
      <c r="D84" s="33"/>
      <c r="E84" s="33"/>
      <c r="F84" s="36"/>
    </row>
    <row r="85" spans="4:6">
      <c r="D85" s="33"/>
      <c r="E85" s="33"/>
      <c r="F85" s="36"/>
    </row>
    <row r="86" spans="4:6">
      <c r="D86" s="33"/>
      <c r="E86" s="33"/>
      <c r="F86" s="36"/>
    </row>
    <row r="87" spans="4:6">
      <c r="D87" s="33"/>
      <c r="E87" s="33"/>
      <c r="F87" s="36"/>
    </row>
    <row r="88" spans="4:6">
      <c r="D88" s="33"/>
      <c r="E88" s="33"/>
      <c r="F88" s="36"/>
    </row>
    <row r="89" spans="4:6">
      <c r="D89" s="33"/>
      <c r="E89" s="33"/>
      <c r="F89" s="36"/>
    </row>
    <row r="90" spans="4:6">
      <c r="D90" s="33"/>
      <c r="E90" s="33"/>
      <c r="F90" s="36"/>
    </row>
    <row r="91" spans="4:6">
      <c r="D91" s="33"/>
      <c r="E91" s="33"/>
      <c r="F91" s="36"/>
    </row>
    <row r="92" spans="4:6">
      <c r="D92" s="33"/>
      <c r="E92" s="33"/>
      <c r="F92" s="36"/>
    </row>
    <row r="93" spans="4:6">
      <c r="D93" s="33"/>
      <c r="E93" s="33"/>
      <c r="F93" s="36"/>
    </row>
    <row r="94" spans="4:6">
      <c r="D94" s="33"/>
      <c r="E94" s="33"/>
      <c r="F94" s="36"/>
    </row>
    <row r="95" spans="4:6">
      <c r="D95" s="33"/>
      <c r="E95" s="33"/>
      <c r="F95" s="36"/>
    </row>
    <row r="96" spans="4:6">
      <c r="D96" s="33"/>
      <c r="E96" s="33"/>
      <c r="F96" s="36"/>
    </row>
    <row r="97" spans="4:6">
      <c r="D97" s="33"/>
      <c r="E97" s="33"/>
      <c r="F97" s="36"/>
    </row>
    <row r="98" spans="4:6">
      <c r="D98" s="33"/>
      <c r="E98" s="33"/>
      <c r="F98" s="36"/>
    </row>
    <row r="99" spans="4:6">
      <c r="D99" s="33"/>
      <c r="E99" s="33"/>
      <c r="F99" s="36"/>
    </row>
    <row r="100" spans="4:6">
      <c r="D100" s="33"/>
      <c r="E100" s="33"/>
      <c r="F100" s="36"/>
    </row>
    <row r="101" spans="4:6">
      <c r="D101" s="33"/>
      <c r="E101" s="33"/>
      <c r="F101" s="36"/>
    </row>
    <row r="102" spans="4:6">
      <c r="D102" s="33"/>
      <c r="E102" s="33"/>
      <c r="F102" s="36"/>
    </row>
    <row r="103" spans="4:6">
      <c r="D103" s="33"/>
      <c r="E103" s="33"/>
      <c r="F103" s="36"/>
    </row>
    <row r="104" spans="4:6">
      <c r="D104" s="33"/>
      <c r="E104" s="33"/>
      <c r="F104" s="36"/>
    </row>
    <row r="105" spans="4:6">
      <c r="D105" s="33"/>
      <c r="E105" s="33"/>
      <c r="F105" s="36"/>
    </row>
    <row r="106" spans="4:6">
      <c r="D106" s="33"/>
      <c r="E106" s="33"/>
      <c r="F106" s="36"/>
    </row>
    <row r="107" spans="4:6">
      <c r="D107" s="33"/>
      <c r="E107" s="33"/>
      <c r="F107" s="36"/>
    </row>
    <row r="108" spans="4:6">
      <c r="D108" s="33"/>
      <c r="E108" s="33"/>
      <c r="F108" s="36"/>
    </row>
    <row r="109" spans="4:6">
      <c r="D109" s="33"/>
      <c r="E109" s="33"/>
      <c r="F109" s="36"/>
    </row>
    <row r="110" spans="4:6">
      <c r="D110" s="33"/>
      <c r="E110" s="33"/>
      <c r="F110" s="36"/>
    </row>
    <row r="111" spans="4:6">
      <c r="D111" s="33"/>
      <c r="E111" s="33"/>
      <c r="F111" s="36"/>
    </row>
    <row r="112" spans="4:6">
      <c r="D112" s="33"/>
      <c r="E112" s="33"/>
      <c r="F112" s="36"/>
    </row>
    <row r="113" spans="4:6">
      <c r="D113" s="33"/>
      <c r="E113" s="33"/>
      <c r="F113" s="36"/>
    </row>
    <row r="114" spans="4:6">
      <c r="D114" s="33"/>
      <c r="E114" s="33"/>
      <c r="F114" s="36"/>
    </row>
    <row r="115" spans="4:6">
      <c r="D115" s="33"/>
      <c r="E115" s="33"/>
      <c r="F115" s="36"/>
    </row>
    <row r="116" spans="4:6">
      <c r="D116" s="33"/>
      <c r="E116" s="33"/>
      <c r="F116" s="36"/>
    </row>
    <row r="117" spans="4:6">
      <c r="D117" s="33"/>
      <c r="E117" s="33"/>
      <c r="F117" s="36"/>
    </row>
    <row r="118" spans="4:6">
      <c r="D118" s="33"/>
      <c r="E118" s="33"/>
      <c r="F118" s="36"/>
    </row>
    <row r="119" spans="4:6">
      <c r="D119" s="33"/>
      <c r="E119" s="33"/>
      <c r="F119" s="36"/>
    </row>
    <row r="120" spans="4:6">
      <c r="D120" s="33"/>
      <c r="E120" s="33"/>
      <c r="F120" s="36"/>
    </row>
    <row r="121" spans="4:6">
      <c r="D121" s="33"/>
      <c r="E121" s="33"/>
      <c r="F121" s="36"/>
    </row>
    <row r="122" spans="4:6">
      <c r="D122" s="33"/>
      <c r="E122" s="33"/>
      <c r="F122" s="36"/>
    </row>
    <row r="123" spans="4:6">
      <c r="D123" s="33"/>
      <c r="E123" s="33"/>
      <c r="F123" s="36"/>
    </row>
    <row r="124" spans="4:6">
      <c r="D124" s="33"/>
      <c r="E124" s="33"/>
      <c r="F124" s="36"/>
    </row>
    <row r="125" spans="4:6">
      <c r="D125" s="33"/>
      <c r="E125" s="33"/>
      <c r="F125" s="36"/>
    </row>
    <row r="126" spans="4:6">
      <c r="D126" s="33"/>
      <c r="E126" s="33"/>
      <c r="F126" s="36"/>
    </row>
    <row r="127" spans="4:6">
      <c r="D127" s="33"/>
      <c r="E127" s="33"/>
      <c r="F127" s="36"/>
    </row>
    <row r="128" spans="4:6">
      <c r="D128" s="33"/>
      <c r="E128" s="33"/>
      <c r="F128" s="36"/>
    </row>
    <row r="129" spans="4:6">
      <c r="D129" s="33"/>
      <c r="E129" s="33"/>
      <c r="F129" s="36"/>
    </row>
    <row r="130" spans="4:6">
      <c r="D130" s="33"/>
      <c r="E130" s="33"/>
      <c r="F130" s="36"/>
    </row>
    <row r="131" spans="4:6">
      <c r="D131" s="33"/>
      <c r="E131" s="33"/>
      <c r="F131" s="36"/>
    </row>
    <row r="132" spans="4:6">
      <c r="D132" s="33"/>
      <c r="E132" s="33"/>
      <c r="F132" s="36"/>
    </row>
    <row r="133" spans="4:6">
      <c r="D133" s="33"/>
      <c r="E133" s="33"/>
      <c r="F133" s="36"/>
    </row>
    <row r="134" spans="4:6">
      <c r="D134" s="33"/>
      <c r="E134" s="33"/>
      <c r="F134" s="36"/>
    </row>
    <row r="135" spans="4:6">
      <c r="D135" s="33"/>
      <c r="E135" s="33"/>
      <c r="F135" s="36"/>
    </row>
    <row r="136" spans="4:6">
      <c r="D136" s="33"/>
      <c r="E136" s="33"/>
      <c r="F136" s="36"/>
    </row>
    <row r="137" spans="4:6">
      <c r="D137" s="33"/>
      <c r="E137" s="33"/>
      <c r="F137" s="36"/>
    </row>
    <row r="138" spans="4:6">
      <c r="D138" s="33"/>
      <c r="E138" s="33"/>
      <c r="F138" s="36"/>
    </row>
    <row r="139" spans="4:6">
      <c r="D139" s="33"/>
      <c r="E139" s="33"/>
      <c r="F139" s="36"/>
    </row>
    <row r="140" spans="4:6">
      <c r="D140" s="33"/>
      <c r="E140" s="33"/>
      <c r="F140" s="36"/>
    </row>
    <row r="141" spans="4:6">
      <c r="D141" s="33"/>
      <c r="E141" s="33"/>
      <c r="F141" s="36"/>
    </row>
    <row r="142" spans="4:6">
      <c r="D142" s="33"/>
      <c r="E142" s="33"/>
      <c r="F142" s="36"/>
    </row>
    <row r="143" spans="4:6">
      <c r="D143" s="33"/>
      <c r="E143" s="33"/>
      <c r="F143" s="36"/>
    </row>
    <row r="144" spans="4:6">
      <c r="D144" s="33"/>
      <c r="E144" s="33"/>
      <c r="F144" s="36"/>
    </row>
    <row r="145" spans="4:6">
      <c r="D145" s="33"/>
      <c r="E145" s="33"/>
      <c r="F145" s="36"/>
    </row>
    <row r="146" spans="4:6">
      <c r="D146" s="33"/>
      <c r="E146" s="33"/>
      <c r="F146" s="36"/>
    </row>
    <row r="147" spans="4:6">
      <c r="D147" s="33"/>
      <c r="E147" s="33"/>
      <c r="F147" s="36"/>
    </row>
    <row r="148" spans="4:6">
      <c r="D148" s="33"/>
      <c r="E148" s="33"/>
      <c r="F148" s="36"/>
    </row>
    <row r="149" spans="4:6">
      <c r="D149" s="33"/>
      <c r="E149" s="33"/>
      <c r="F149" s="36"/>
    </row>
    <row r="150" spans="4:6">
      <c r="D150" s="33"/>
      <c r="E150" s="33"/>
      <c r="F150" s="36"/>
    </row>
    <row r="151" spans="4:6">
      <c r="D151" s="33"/>
      <c r="E151" s="33"/>
      <c r="F151" s="36"/>
    </row>
    <row r="152" spans="4:6">
      <c r="D152" s="33"/>
      <c r="E152" s="33"/>
      <c r="F152" s="36"/>
    </row>
    <row r="153" spans="4:6">
      <c r="D153" s="33"/>
      <c r="E153" s="33"/>
      <c r="F153" s="36"/>
    </row>
  </sheetData>
  <sheetProtection sheet="1" objects="1" scenarios="1"/>
  <protectedRanges>
    <protectedRange sqref="C6:C10" name="Input"/>
  </protectedRanges>
  <conditionalFormatting sqref="D6:D10">
    <cfRule type="expression" dxfId="1079" priority="2">
      <formula>$C6="Y"</formula>
    </cfRule>
  </conditionalFormatting>
  <conditionalFormatting sqref="E6">
    <cfRule type="expression" dxfId="1078" priority="9">
      <formula>$C$6="N"</formula>
    </cfRule>
  </conditionalFormatting>
  <conditionalFormatting sqref="E7">
    <cfRule type="expression" dxfId="1077" priority="8">
      <formula>$C$7="N"</formula>
    </cfRule>
  </conditionalFormatting>
  <conditionalFormatting sqref="E8">
    <cfRule type="expression" dxfId="1076" priority="5">
      <formula>$C$8="N"</formula>
    </cfRule>
  </conditionalFormatting>
  <conditionalFormatting sqref="E9:F9">
    <cfRule type="expression" dxfId="1075" priority="4">
      <formula>$C$9="N"</formula>
    </cfRule>
  </conditionalFormatting>
  <conditionalFormatting sqref="E10:F10">
    <cfRule type="expression" dxfId="1074" priority="3">
      <formula>$C$10="N"</formula>
    </cfRule>
  </conditionalFormatting>
  <dataValidations count="1">
    <dataValidation type="list" allowBlank="1" showInputMessage="1" showErrorMessage="1" sqref="C6:C10" xr:uid="{21F1E89C-84CB-49CD-B5F5-75FE9EBD51EF}">
      <formula1>"Y, N"</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022C-F8AB-4BBC-87AA-3D2BB59E9B8B}">
  <sheetPr>
    <tabColor rgb="FFA7882A"/>
  </sheetPr>
  <dimension ref="A1:G151"/>
  <sheetViews>
    <sheetView topLeftCell="A9" zoomScaleNormal="100" workbookViewId="0">
      <selection activeCell="C10" sqref="C10"/>
    </sheetView>
  </sheetViews>
  <sheetFormatPr defaultColWidth="9.140625" defaultRowHeight="15"/>
  <cols>
    <col min="1" max="1" width="6.85546875" style="8" customWidth="1"/>
    <col min="2" max="2" width="38.42578125" style="8" customWidth="1"/>
    <col min="3" max="3" width="19.42578125" style="8" customWidth="1"/>
    <col min="4" max="4" width="71.140625" style="33" customWidth="1"/>
    <col min="5" max="5" width="42" style="34" customWidth="1"/>
    <col min="6" max="6" width="49.42578125" style="34" customWidth="1"/>
    <col min="7" max="7" width="60.5703125" style="8" customWidth="1"/>
    <col min="8" max="16384" width="9.140625" style="8"/>
  </cols>
  <sheetData>
    <row r="1" spans="1:7" customFormat="1" ht="27.6" customHeight="1">
      <c r="A1" s="38" t="s">
        <v>28</v>
      </c>
      <c r="B1" s="38"/>
      <c r="C1" s="38"/>
      <c r="D1" s="38"/>
      <c r="E1" s="38"/>
      <c r="F1" s="38"/>
    </row>
    <row r="2" spans="1:7" customFormat="1" ht="18.75">
      <c r="A2" s="39" t="s">
        <v>29</v>
      </c>
      <c r="B2" s="40"/>
      <c r="C2" s="40"/>
      <c r="D2" s="41"/>
      <c r="E2" s="41"/>
      <c r="F2" s="41"/>
    </row>
    <row r="3" spans="1:7" customFormat="1" ht="24">
      <c r="A3" s="44" t="s">
        <v>58</v>
      </c>
      <c r="B3" s="44"/>
      <c r="C3" s="44"/>
      <c r="D3" s="42"/>
      <c r="E3" s="43"/>
      <c r="F3" s="43"/>
    </row>
    <row r="4" spans="1:7" customFormat="1" ht="15.75" thickBot="1">
      <c r="A4" s="59"/>
      <c r="B4" s="46"/>
      <c r="C4" s="47" t="s">
        <v>32</v>
      </c>
      <c r="D4" s="48" t="s">
        <v>33</v>
      </c>
      <c r="E4" s="47" t="s">
        <v>59</v>
      </c>
      <c r="F4" s="48" t="s">
        <v>35</v>
      </c>
    </row>
    <row r="5" spans="1:7" ht="53.25" customHeight="1" thickTop="1" thickBot="1">
      <c r="A5" s="60" t="s">
        <v>36</v>
      </c>
      <c r="B5" s="61" t="s">
        <v>60</v>
      </c>
      <c r="C5" s="35"/>
      <c r="D5" s="76" t="s">
        <v>61</v>
      </c>
      <c r="E5" s="76" t="s">
        <v>62</v>
      </c>
      <c r="F5" s="73"/>
    </row>
    <row r="6" spans="1:7" ht="113.25" customHeight="1" thickTop="1" thickBot="1">
      <c r="A6" s="60" t="s">
        <v>41</v>
      </c>
      <c r="B6" s="61" t="s">
        <v>63</v>
      </c>
      <c r="C6" s="35"/>
      <c r="D6" s="76" t="s">
        <v>64</v>
      </c>
      <c r="E6" s="76" t="s">
        <v>65</v>
      </c>
      <c r="F6" s="61" t="s">
        <v>66</v>
      </c>
    </row>
    <row r="7" spans="1:7" ht="49.5" customHeight="1" thickTop="1" thickBot="1">
      <c r="A7" s="60" t="s">
        <v>45</v>
      </c>
      <c r="B7" s="62" t="s">
        <v>67</v>
      </c>
      <c r="C7" s="35"/>
      <c r="D7" s="76" t="s">
        <v>68</v>
      </c>
      <c r="E7" s="76" t="s">
        <v>69</v>
      </c>
      <c r="F7" s="73"/>
    </row>
    <row r="8" spans="1:7" ht="57" customHeight="1" thickTop="1" thickBot="1">
      <c r="A8" s="60" t="s">
        <v>48</v>
      </c>
      <c r="B8" s="62" t="s">
        <v>70</v>
      </c>
      <c r="C8" s="35"/>
      <c r="D8" s="76" t="s">
        <v>71</v>
      </c>
      <c r="E8" s="76" t="s">
        <v>72</v>
      </c>
      <c r="F8" s="62"/>
    </row>
    <row r="9" spans="1:7" ht="62.25" customHeight="1" thickTop="1" thickBot="1">
      <c r="A9" s="60" t="s">
        <v>53</v>
      </c>
      <c r="B9" s="62" t="s">
        <v>73</v>
      </c>
      <c r="C9" s="35"/>
      <c r="D9" s="76" t="s">
        <v>74</v>
      </c>
      <c r="E9" s="76" t="s">
        <v>75</v>
      </c>
      <c r="F9" s="73"/>
    </row>
    <row r="10" spans="1:7" ht="78.75" customHeight="1" thickTop="1" thickBot="1">
      <c r="A10" s="63" t="s">
        <v>76</v>
      </c>
      <c r="B10" s="64" t="s">
        <v>77</v>
      </c>
      <c r="C10" s="57"/>
      <c r="D10" s="77" t="s">
        <v>78</v>
      </c>
      <c r="E10" s="77" t="s">
        <v>79</v>
      </c>
      <c r="F10" s="74" t="s">
        <v>80</v>
      </c>
    </row>
    <row r="11" spans="1:7" ht="102.75" customHeight="1" thickTop="1" thickBot="1">
      <c r="A11" s="60" t="s">
        <v>81</v>
      </c>
      <c r="B11" s="62" t="s">
        <v>82</v>
      </c>
      <c r="C11" s="58"/>
      <c r="D11" s="78" t="str" cm="1">
        <f t="array" ref="D11">_xlfn.IFS(C11="Tier 1", "Continue to Step 3 - Tier 1", C11="Tier 2a", "Continue to Step 3 - Tier 2a", C11="Tier 2b", "Continue to Step 3 - Tier 2b", C11="Tier 3", "Continue to Step 3 - Tier 3", C11="Tier 4", "Continue to Step 3 - Tier 4", C11="", "")</f>
        <v/>
      </c>
      <c r="E11" s="76"/>
      <c r="F11" s="75" t="s">
        <v>83</v>
      </c>
    </row>
    <row r="12" spans="1:7" ht="15.75" thickTop="1">
      <c r="E12" s="33"/>
      <c r="F12" s="33"/>
      <c r="G12" s="36"/>
    </row>
    <row r="13" spans="1:7">
      <c r="B13" t="s">
        <v>84</v>
      </c>
      <c r="E13" s="33"/>
      <c r="F13" s="33"/>
      <c r="G13" s="36"/>
    </row>
    <row r="14" spans="1:7">
      <c r="E14" s="33"/>
      <c r="F14" s="33"/>
      <c r="G14" s="36"/>
    </row>
    <row r="15" spans="1:7" ht="24">
      <c r="A15" s="44" t="s">
        <v>85</v>
      </c>
      <c r="B15" s="65"/>
      <c r="C15" s="44"/>
      <c r="D15" s="42"/>
      <c r="E15" s="8"/>
      <c r="F15" s="8"/>
    </row>
    <row r="16" spans="1:7" ht="15.75" customHeight="1">
      <c r="A16" s="66"/>
      <c r="B16" s="67"/>
      <c r="C16" s="66"/>
      <c r="D16" s="66" t="s">
        <v>86</v>
      </c>
      <c r="E16" s="8"/>
      <c r="F16" s="8"/>
    </row>
    <row r="17" spans="1:7" ht="45" customHeight="1">
      <c r="A17" s="68" t="s">
        <v>87</v>
      </c>
      <c r="B17" s="69" t="s">
        <v>88</v>
      </c>
      <c r="C17" s="315" t="s">
        <v>89</v>
      </c>
      <c r="D17" s="315"/>
      <c r="E17" s="8"/>
      <c r="F17" s="8"/>
      <c r="G17" s="36"/>
    </row>
    <row r="18" spans="1:7" ht="45" customHeight="1">
      <c r="A18" s="70" t="s">
        <v>90</v>
      </c>
      <c r="B18" s="71" t="s">
        <v>91</v>
      </c>
      <c r="C18" s="316" t="s">
        <v>92</v>
      </c>
      <c r="D18" s="317"/>
      <c r="E18" s="8"/>
      <c r="F18" s="8"/>
    </row>
    <row r="19" spans="1:7" ht="45" customHeight="1">
      <c r="A19" s="70" t="s">
        <v>93</v>
      </c>
      <c r="B19" s="72" t="s">
        <v>94</v>
      </c>
      <c r="C19" s="317" t="s">
        <v>95</v>
      </c>
      <c r="D19" s="317"/>
      <c r="E19" s="8"/>
      <c r="F19" s="8"/>
      <c r="G19" s="36"/>
    </row>
    <row r="20" spans="1:7" ht="45" customHeight="1">
      <c r="A20" s="70" t="s">
        <v>96</v>
      </c>
      <c r="B20" s="72" t="s">
        <v>97</v>
      </c>
      <c r="C20" s="317" t="s">
        <v>98</v>
      </c>
      <c r="D20" s="317"/>
      <c r="E20" s="8"/>
      <c r="F20" s="8"/>
      <c r="G20" s="36"/>
    </row>
    <row r="21" spans="1:7" ht="45" customHeight="1">
      <c r="A21" s="70" t="s">
        <v>99</v>
      </c>
      <c r="B21" s="72" t="s">
        <v>100</v>
      </c>
      <c r="C21" s="316" t="s">
        <v>101</v>
      </c>
      <c r="D21" s="317"/>
      <c r="E21" s="8"/>
      <c r="F21" s="8"/>
      <c r="G21" s="36"/>
    </row>
    <row r="22" spans="1:7">
      <c r="A22"/>
      <c r="B22"/>
      <c r="C22"/>
      <c r="D22" s="42"/>
      <c r="E22" s="33"/>
      <c r="F22" s="33"/>
      <c r="G22" s="36"/>
    </row>
    <row r="23" spans="1:7" ht="24">
      <c r="A23" s="44"/>
      <c r="B23" s="44"/>
      <c r="C23" s="44"/>
      <c r="D23" s="42"/>
      <c r="G23" s="36"/>
    </row>
    <row r="24" spans="1:7">
      <c r="A24"/>
      <c r="B24"/>
      <c r="C24"/>
      <c r="D24" s="42"/>
      <c r="E24" s="33"/>
      <c r="F24" s="33"/>
      <c r="G24" s="36"/>
    </row>
    <row r="25" spans="1:7">
      <c r="A25"/>
      <c r="B25"/>
      <c r="C25"/>
      <c r="D25" s="42"/>
      <c r="E25" s="33"/>
      <c r="F25" s="33"/>
      <c r="G25" s="36"/>
    </row>
    <row r="26" spans="1:7">
      <c r="A26"/>
      <c r="B26"/>
      <c r="C26"/>
      <c r="D26" s="42"/>
      <c r="E26" s="33"/>
      <c r="F26" s="33"/>
    </row>
    <row r="27" spans="1:7">
      <c r="A27"/>
      <c r="B27"/>
      <c r="C27"/>
      <c r="D27" s="42"/>
      <c r="E27" s="33"/>
      <c r="F27" s="33"/>
    </row>
    <row r="28" spans="1:7">
      <c r="A28"/>
      <c r="B28"/>
      <c r="C28"/>
      <c r="D28" s="42"/>
      <c r="E28" s="33"/>
      <c r="F28" s="33"/>
    </row>
    <row r="29" spans="1:7">
      <c r="A29"/>
      <c r="B29"/>
      <c r="C29"/>
      <c r="D29" s="42"/>
      <c r="E29" s="33"/>
      <c r="F29" s="33"/>
    </row>
    <row r="30" spans="1:7">
      <c r="A30"/>
      <c r="B30"/>
      <c r="C30"/>
      <c r="D30" s="42"/>
      <c r="E30" s="33"/>
      <c r="F30" s="33"/>
    </row>
    <row r="31" spans="1:7">
      <c r="A31"/>
      <c r="B31"/>
      <c r="C31"/>
      <c r="D31" s="42"/>
      <c r="E31" s="33"/>
      <c r="F31" s="33"/>
    </row>
    <row r="32" spans="1:7">
      <c r="A32"/>
      <c r="B32"/>
      <c r="C32"/>
      <c r="D32" s="42"/>
      <c r="E32" s="33"/>
      <c r="F32" s="33"/>
    </row>
    <row r="33" spans="1:7">
      <c r="A33"/>
      <c r="B33"/>
      <c r="C33"/>
      <c r="D33" s="42"/>
      <c r="E33" s="33"/>
      <c r="F33" s="33"/>
    </row>
    <row r="34" spans="1:7">
      <c r="A34"/>
      <c r="B34"/>
      <c r="C34"/>
      <c r="D34" s="42"/>
      <c r="E34" s="33"/>
      <c r="F34" s="33"/>
    </row>
    <row r="35" spans="1:7">
      <c r="A35"/>
      <c r="B35"/>
      <c r="C35"/>
      <c r="D35" s="42"/>
      <c r="E35" s="33"/>
      <c r="F35" s="33"/>
    </row>
    <row r="36" spans="1:7">
      <c r="A36"/>
      <c r="B36"/>
      <c r="C36"/>
      <c r="D36" s="42"/>
      <c r="E36" s="33"/>
      <c r="F36" s="33"/>
    </row>
    <row r="37" spans="1:7">
      <c r="A37"/>
      <c r="B37"/>
      <c r="C37"/>
      <c r="D37" s="42"/>
      <c r="E37" s="33"/>
      <c r="F37" s="33"/>
      <c r="G37" s="36"/>
    </row>
    <row r="38" spans="1:7">
      <c r="A38"/>
      <c r="B38"/>
      <c r="C38"/>
      <c r="D38" s="42"/>
      <c r="E38" s="33"/>
      <c r="F38" s="33"/>
      <c r="G38" s="36"/>
    </row>
    <row r="39" spans="1:7">
      <c r="A39"/>
      <c r="B39"/>
      <c r="C39"/>
      <c r="D39" s="42"/>
      <c r="E39" s="33"/>
      <c r="F39" s="33"/>
      <c r="G39" s="36"/>
    </row>
    <row r="40" spans="1:7">
      <c r="A40"/>
      <c r="B40"/>
      <c r="C40"/>
      <c r="D40" s="42"/>
      <c r="E40" s="33"/>
      <c r="F40" s="33"/>
      <c r="G40" s="36"/>
    </row>
    <row r="41" spans="1:7">
      <c r="A41"/>
      <c r="B41"/>
      <c r="C41"/>
      <c r="D41" s="42"/>
      <c r="E41" s="33"/>
      <c r="F41" s="33"/>
      <c r="G41" s="36"/>
    </row>
    <row r="42" spans="1:7">
      <c r="A42"/>
      <c r="B42"/>
      <c r="C42"/>
      <c r="D42" s="42"/>
      <c r="E42" s="33"/>
      <c r="F42" s="33"/>
      <c r="G42" s="36"/>
    </row>
    <row r="43" spans="1:7">
      <c r="A43"/>
      <c r="B43"/>
      <c r="C43"/>
      <c r="D43" s="42"/>
      <c r="E43" s="33"/>
      <c r="F43" s="33"/>
      <c r="G43" s="36"/>
    </row>
    <row r="44" spans="1:7">
      <c r="A44"/>
      <c r="B44"/>
      <c r="C44"/>
      <c r="D44" s="42"/>
      <c r="E44" s="33"/>
      <c r="F44" s="33"/>
      <c r="G44" s="36"/>
    </row>
    <row r="45" spans="1:7">
      <c r="A45"/>
      <c r="B45"/>
      <c r="C45"/>
      <c r="D45" s="42"/>
      <c r="E45" s="33"/>
      <c r="F45" s="33"/>
      <c r="G45" s="36"/>
    </row>
    <row r="46" spans="1:7">
      <c r="A46"/>
      <c r="B46"/>
      <c r="C46"/>
      <c r="D46" s="42"/>
      <c r="E46" s="33"/>
      <c r="F46" s="33"/>
      <c r="G46" s="36"/>
    </row>
    <row r="47" spans="1:7">
      <c r="E47" s="33"/>
      <c r="F47" s="33"/>
      <c r="G47" s="36"/>
    </row>
    <row r="48" spans="1:7">
      <c r="E48" s="33"/>
      <c r="F48" s="33"/>
      <c r="G48" s="36"/>
    </row>
    <row r="49" spans="5:7">
      <c r="E49" s="33"/>
      <c r="F49" s="33"/>
      <c r="G49" s="36"/>
    </row>
    <row r="50" spans="5:7">
      <c r="E50" s="33"/>
      <c r="F50" s="33"/>
      <c r="G50" s="36"/>
    </row>
    <row r="51" spans="5:7">
      <c r="E51" s="33"/>
      <c r="F51" s="33"/>
      <c r="G51" s="36"/>
    </row>
    <row r="52" spans="5:7">
      <c r="E52" s="33"/>
      <c r="F52" s="33"/>
      <c r="G52" s="36"/>
    </row>
    <row r="53" spans="5:7">
      <c r="E53" s="33"/>
      <c r="F53" s="33"/>
      <c r="G53" s="36"/>
    </row>
    <row r="54" spans="5:7">
      <c r="E54" s="33"/>
      <c r="F54" s="33"/>
      <c r="G54" s="36"/>
    </row>
    <row r="55" spans="5:7">
      <c r="E55" s="33"/>
      <c r="F55" s="33"/>
      <c r="G55" s="36"/>
    </row>
    <row r="56" spans="5:7">
      <c r="E56" s="33"/>
      <c r="F56" s="33"/>
      <c r="G56" s="36"/>
    </row>
    <row r="57" spans="5:7">
      <c r="E57" s="33"/>
      <c r="F57" s="33"/>
      <c r="G57" s="36"/>
    </row>
    <row r="58" spans="5:7">
      <c r="E58" s="33"/>
      <c r="F58" s="33"/>
      <c r="G58" s="36"/>
    </row>
    <row r="59" spans="5:7">
      <c r="E59" s="33"/>
      <c r="F59" s="33"/>
      <c r="G59" s="36"/>
    </row>
    <row r="60" spans="5:7">
      <c r="E60" s="33"/>
      <c r="F60" s="33"/>
      <c r="G60" s="36"/>
    </row>
    <row r="61" spans="5:7">
      <c r="E61" s="33"/>
      <c r="F61" s="33"/>
      <c r="G61" s="36"/>
    </row>
    <row r="62" spans="5:7">
      <c r="E62" s="33"/>
      <c r="F62" s="33"/>
      <c r="G62" s="36"/>
    </row>
    <row r="63" spans="5:7">
      <c r="E63" s="33"/>
      <c r="F63" s="33"/>
      <c r="G63" s="36"/>
    </row>
    <row r="64" spans="5:7">
      <c r="E64" s="33"/>
      <c r="F64" s="33"/>
      <c r="G64" s="36"/>
    </row>
    <row r="65" spans="5:7">
      <c r="E65" s="33"/>
      <c r="F65" s="33"/>
      <c r="G65" s="36"/>
    </row>
    <row r="66" spans="5:7">
      <c r="E66" s="33"/>
      <c r="F66" s="33"/>
      <c r="G66" s="36"/>
    </row>
    <row r="67" spans="5:7">
      <c r="E67" s="33"/>
      <c r="F67" s="33"/>
      <c r="G67" s="36"/>
    </row>
    <row r="68" spans="5:7">
      <c r="E68" s="33"/>
      <c r="F68" s="33"/>
      <c r="G68" s="36"/>
    </row>
    <row r="69" spans="5:7">
      <c r="E69" s="33"/>
      <c r="F69" s="33"/>
      <c r="G69" s="36"/>
    </row>
    <row r="70" spans="5:7">
      <c r="E70" s="33"/>
      <c r="F70" s="33"/>
      <c r="G70" s="36"/>
    </row>
    <row r="71" spans="5:7">
      <c r="E71" s="33"/>
      <c r="F71" s="33"/>
      <c r="G71" s="36"/>
    </row>
    <row r="72" spans="5:7">
      <c r="E72" s="33"/>
      <c r="F72" s="33"/>
      <c r="G72" s="36"/>
    </row>
    <row r="73" spans="5:7">
      <c r="E73" s="33"/>
      <c r="F73" s="33"/>
      <c r="G73" s="36"/>
    </row>
    <row r="74" spans="5:7">
      <c r="E74" s="33"/>
      <c r="F74" s="33"/>
      <c r="G74" s="36"/>
    </row>
    <row r="75" spans="5:7">
      <c r="E75" s="33"/>
      <c r="F75" s="33"/>
      <c r="G75" s="36"/>
    </row>
    <row r="76" spans="5:7">
      <c r="E76" s="33"/>
      <c r="F76" s="33"/>
      <c r="G76" s="36"/>
    </row>
    <row r="77" spans="5:7">
      <c r="E77" s="33"/>
      <c r="F77" s="33"/>
      <c r="G77" s="36"/>
    </row>
    <row r="78" spans="5:7">
      <c r="E78" s="33"/>
      <c r="F78" s="33"/>
      <c r="G78" s="36"/>
    </row>
    <row r="79" spans="5:7">
      <c r="E79" s="33"/>
      <c r="F79" s="33"/>
      <c r="G79" s="36"/>
    </row>
    <row r="80" spans="5:7">
      <c r="E80" s="33"/>
      <c r="F80" s="33"/>
      <c r="G80" s="36"/>
    </row>
    <row r="81" spans="5:7">
      <c r="E81" s="33"/>
      <c r="F81" s="33"/>
      <c r="G81" s="36"/>
    </row>
    <row r="82" spans="5:7">
      <c r="E82" s="33"/>
      <c r="F82" s="33"/>
      <c r="G82" s="36"/>
    </row>
    <row r="83" spans="5:7">
      <c r="E83" s="33"/>
      <c r="F83" s="33"/>
      <c r="G83" s="36"/>
    </row>
    <row r="84" spans="5:7">
      <c r="E84" s="33"/>
      <c r="F84" s="33"/>
      <c r="G84" s="36"/>
    </row>
    <row r="85" spans="5:7">
      <c r="E85" s="33"/>
      <c r="F85" s="33"/>
      <c r="G85" s="36"/>
    </row>
    <row r="86" spans="5:7">
      <c r="E86" s="33"/>
      <c r="F86" s="33"/>
      <c r="G86" s="36"/>
    </row>
    <row r="87" spans="5:7">
      <c r="E87" s="33"/>
      <c r="F87" s="33"/>
      <c r="G87" s="36"/>
    </row>
    <row r="88" spans="5:7">
      <c r="E88" s="33"/>
      <c r="F88" s="33"/>
      <c r="G88" s="36"/>
    </row>
    <row r="89" spans="5:7">
      <c r="E89" s="33"/>
      <c r="F89" s="33"/>
      <c r="G89" s="36"/>
    </row>
    <row r="90" spans="5:7">
      <c r="E90" s="33"/>
      <c r="F90" s="33"/>
      <c r="G90" s="36"/>
    </row>
    <row r="91" spans="5:7">
      <c r="E91" s="33"/>
      <c r="F91" s="33"/>
      <c r="G91" s="36"/>
    </row>
    <row r="92" spans="5:7">
      <c r="E92" s="33"/>
      <c r="F92" s="33"/>
      <c r="G92" s="36"/>
    </row>
    <row r="93" spans="5:7">
      <c r="E93" s="33"/>
      <c r="F93" s="33"/>
      <c r="G93" s="36"/>
    </row>
    <row r="94" spans="5:7">
      <c r="E94" s="33"/>
      <c r="F94" s="33"/>
      <c r="G94" s="36"/>
    </row>
    <row r="95" spans="5:7">
      <c r="E95" s="33"/>
      <c r="F95" s="33"/>
      <c r="G95" s="36"/>
    </row>
    <row r="96" spans="5:7">
      <c r="E96" s="33"/>
      <c r="F96" s="33"/>
      <c r="G96" s="36"/>
    </row>
    <row r="97" spans="5:7">
      <c r="E97" s="33"/>
      <c r="F97" s="33"/>
      <c r="G97" s="36"/>
    </row>
    <row r="98" spans="5:7">
      <c r="E98" s="33"/>
      <c r="F98" s="33"/>
      <c r="G98" s="36"/>
    </row>
    <row r="99" spans="5:7">
      <c r="E99" s="33"/>
      <c r="F99" s="33"/>
      <c r="G99" s="36"/>
    </row>
    <row r="100" spans="5:7">
      <c r="E100" s="33"/>
      <c r="F100" s="33"/>
      <c r="G100" s="36"/>
    </row>
    <row r="101" spans="5:7">
      <c r="E101" s="33"/>
      <c r="F101" s="33"/>
      <c r="G101" s="36"/>
    </row>
    <row r="102" spans="5:7">
      <c r="E102" s="33"/>
      <c r="F102" s="33"/>
      <c r="G102" s="36"/>
    </row>
    <row r="103" spans="5:7">
      <c r="E103" s="33"/>
      <c r="F103" s="33"/>
      <c r="G103" s="36"/>
    </row>
    <row r="104" spans="5:7">
      <c r="E104" s="33"/>
      <c r="F104" s="33"/>
      <c r="G104" s="36"/>
    </row>
    <row r="105" spans="5:7">
      <c r="E105" s="33"/>
      <c r="F105" s="33"/>
      <c r="G105" s="36"/>
    </row>
    <row r="106" spans="5:7">
      <c r="E106" s="33"/>
      <c r="F106" s="33"/>
      <c r="G106" s="36"/>
    </row>
    <row r="107" spans="5:7">
      <c r="E107" s="33"/>
      <c r="F107" s="33"/>
      <c r="G107" s="36"/>
    </row>
    <row r="108" spans="5:7">
      <c r="E108" s="33"/>
      <c r="F108" s="33"/>
      <c r="G108" s="36"/>
    </row>
    <row r="109" spans="5:7">
      <c r="E109" s="33"/>
      <c r="F109" s="33"/>
      <c r="G109" s="36"/>
    </row>
    <row r="110" spans="5:7">
      <c r="E110" s="33"/>
      <c r="F110" s="33"/>
      <c r="G110" s="36"/>
    </row>
    <row r="111" spans="5:7">
      <c r="E111" s="33"/>
      <c r="F111" s="33"/>
      <c r="G111" s="36"/>
    </row>
    <row r="112" spans="5:7">
      <c r="E112" s="33"/>
      <c r="F112" s="33"/>
      <c r="G112" s="36"/>
    </row>
    <row r="113" spans="5:7">
      <c r="E113" s="33"/>
      <c r="F113" s="33"/>
      <c r="G113" s="36"/>
    </row>
    <row r="114" spans="5:7">
      <c r="E114" s="33"/>
      <c r="F114" s="33"/>
      <c r="G114" s="36"/>
    </row>
    <row r="115" spans="5:7">
      <c r="E115" s="33"/>
      <c r="F115" s="33"/>
      <c r="G115" s="36"/>
    </row>
    <row r="116" spans="5:7">
      <c r="E116" s="33"/>
      <c r="F116" s="33"/>
      <c r="G116" s="36"/>
    </row>
    <row r="117" spans="5:7">
      <c r="E117" s="33"/>
      <c r="F117" s="33"/>
      <c r="G117" s="36"/>
    </row>
    <row r="118" spans="5:7">
      <c r="E118" s="33"/>
      <c r="F118" s="33"/>
      <c r="G118" s="36"/>
    </row>
    <row r="119" spans="5:7">
      <c r="E119" s="33"/>
      <c r="F119" s="33"/>
      <c r="G119" s="36"/>
    </row>
    <row r="120" spans="5:7">
      <c r="E120" s="33"/>
      <c r="F120" s="33"/>
      <c r="G120" s="36"/>
    </row>
    <row r="121" spans="5:7">
      <c r="E121" s="33"/>
      <c r="F121" s="33"/>
      <c r="G121" s="36"/>
    </row>
    <row r="122" spans="5:7">
      <c r="E122" s="33"/>
      <c r="F122" s="33"/>
      <c r="G122" s="36"/>
    </row>
    <row r="123" spans="5:7">
      <c r="E123" s="33"/>
      <c r="F123" s="33"/>
      <c r="G123" s="36"/>
    </row>
    <row r="124" spans="5:7">
      <c r="E124" s="33"/>
      <c r="F124" s="33"/>
      <c r="G124" s="36"/>
    </row>
    <row r="125" spans="5:7">
      <c r="E125" s="33"/>
      <c r="F125" s="33"/>
      <c r="G125" s="36"/>
    </row>
    <row r="126" spans="5:7">
      <c r="E126" s="33"/>
      <c r="F126" s="33"/>
      <c r="G126" s="36"/>
    </row>
    <row r="127" spans="5:7">
      <c r="E127" s="33"/>
      <c r="F127" s="33"/>
      <c r="G127" s="36"/>
    </row>
    <row r="128" spans="5:7">
      <c r="E128" s="33"/>
      <c r="F128" s="33"/>
      <c r="G128" s="36"/>
    </row>
    <row r="129" spans="5:7">
      <c r="E129" s="33"/>
      <c r="F129" s="33"/>
      <c r="G129" s="36"/>
    </row>
    <row r="130" spans="5:7">
      <c r="E130" s="33"/>
      <c r="F130" s="33"/>
      <c r="G130" s="36"/>
    </row>
    <row r="131" spans="5:7">
      <c r="E131" s="33"/>
      <c r="F131" s="33"/>
      <c r="G131" s="36"/>
    </row>
    <row r="132" spans="5:7">
      <c r="E132" s="33"/>
      <c r="F132" s="33"/>
      <c r="G132" s="36"/>
    </row>
    <row r="133" spans="5:7">
      <c r="E133" s="33"/>
      <c r="F133" s="33"/>
      <c r="G133" s="36"/>
    </row>
    <row r="134" spans="5:7">
      <c r="E134" s="33"/>
      <c r="F134" s="33"/>
      <c r="G134" s="36"/>
    </row>
    <row r="135" spans="5:7">
      <c r="E135" s="33"/>
      <c r="F135" s="33"/>
      <c r="G135" s="36"/>
    </row>
    <row r="136" spans="5:7">
      <c r="E136" s="33"/>
      <c r="F136" s="33"/>
      <c r="G136" s="36"/>
    </row>
    <row r="137" spans="5:7">
      <c r="E137" s="33"/>
      <c r="F137" s="33"/>
      <c r="G137" s="36"/>
    </row>
    <row r="138" spans="5:7">
      <c r="E138" s="33"/>
      <c r="F138" s="33"/>
      <c r="G138" s="36"/>
    </row>
    <row r="139" spans="5:7">
      <c r="E139" s="33"/>
      <c r="F139" s="33"/>
      <c r="G139" s="36"/>
    </row>
    <row r="140" spans="5:7">
      <c r="E140" s="33"/>
      <c r="F140" s="33"/>
      <c r="G140" s="36"/>
    </row>
    <row r="141" spans="5:7">
      <c r="E141" s="33"/>
      <c r="F141" s="33"/>
      <c r="G141" s="36"/>
    </row>
    <row r="142" spans="5:7">
      <c r="E142" s="33"/>
      <c r="F142" s="33"/>
      <c r="G142" s="36"/>
    </row>
    <row r="143" spans="5:7">
      <c r="E143" s="33"/>
      <c r="F143" s="33"/>
      <c r="G143" s="36"/>
    </row>
    <row r="144" spans="5:7">
      <c r="E144" s="33"/>
      <c r="F144" s="33"/>
      <c r="G144" s="36"/>
    </row>
    <row r="145" spans="5:7">
      <c r="E145" s="33"/>
      <c r="F145" s="33"/>
      <c r="G145" s="36"/>
    </row>
    <row r="146" spans="5:7">
      <c r="E146" s="33"/>
      <c r="F146" s="33"/>
      <c r="G146" s="36"/>
    </row>
    <row r="147" spans="5:7">
      <c r="E147" s="33"/>
      <c r="F147" s="33"/>
    </row>
    <row r="148" spans="5:7">
      <c r="E148" s="33"/>
      <c r="F148" s="33"/>
    </row>
    <row r="149" spans="5:7">
      <c r="E149" s="33"/>
      <c r="F149" s="33"/>
    </row>
    <row r="150" spans="5:7">
      <c r="E150" s="33"/>
      <c r="F150" s="33"/>
    </row>
    <row r="151" spans="5:7">
      <c r="E151" s="33"/>
      <c r="F151" s="33"/>
    </row>
  </sheetData>
  <sheetProtection sheet="1" objects="1" scenarios="1"/>
  <protectedRanges>
    <protectedRange sqref="C5:C11" name="Yes or No"/>
  </protectedRanges>
  <mergeCells count="5">
    <mergeCell ref="C17:D17"/>
    <mergeCell ref="C18:D18"/>
    <mergeCell ref="C19:D19"/>
    <mergeCell ref="C20:D20"/>
    <mergeCell ref="C21:D21"/>
  </mergeCells>
  <conditionalFormatting sqref="B6:C10">
    <cfRule type="expression" dxfId="1073" priority="5">
      <formula>$C$5="Y"</formula>
    </cfRule>
  </conditionalFormatting>
  <conditionalFormatting sqref="B7:C9">
    <cfRule type="expression" dxfId="1072" priority="4">
      <formula>$C$6="N"</formula>
    </cfRule>
  </conditionalFormatting>
  <conditionalFormatting sqref="B8:C10">
    <cfRule type="expression" dxfId="1071" priority="3">
      <formula>$C$7="N"</formula>
    </cfRule>
  </conditionalFormatting>
  <conditionalFormatting sqref="B9:C10">
    <cfRule type="expression" dxfId="1070" priority="1">
      <formula>$C$8="Y"</formula>
    </cfRule>
  </conditionalFormatting>
  <conditionalFormatting sqref="B10:C10">
    <cfRule type="expression" dxfId="1069" priority="2">
      <formula>$C$9="Y"</formula>
    </cfRule>
  </conditionalFormatting>
  <conditionalFormatting sqref="D5:D10">
    <cfRule type="expression" dxfId="1068" priority="12">
      <formula>$C5="Y"</formula>
    </cfRule>
  </conditionalFormatting>
  <conditionalFormatting sqref="E5:E10">
    <cfRule type="expression" dxfId="1067" priority="11">
      <formula>$C5="N"</formula>
    </cfRule>
  </conditionalFormatting>
  <dataValidations xWindow="513" yWindow="393" count="4">
    <dataValidation type="list" allowBlank="1" showInputMessage="1" showErrorMessage="1" sqref="C5:C7 C9" xr:uid="{50C9A0DC-C1EF-4D9C-B104-C47B92896550}">
      <formula1>"Y, N"</formula1>
    </dataValidation>
    <dataValidation type="list" allowBlank="1" showInputMessage="1" showErrorMessage="1" sqref="C11" xr:uid="{8D91E233-939A-47EC-A396-829CA410C6B8}">
      <formula1>"Tier 4, Tier 3, Tier 2b, Tier 2a, Tier 1"</formula1>
    </dataValidation>
    <dataValidation type="list" allowBlank="1" showInputMessage="1" showErrorMessage="1" promptTitle="Applicable Materials" prompt="Refer to the note in Column F" sqref="C10" xr:uid="{8FCA02CF-3070-47B2-85DF-3D510A6FB7EF}">
      <formula1>"Y, N"</formula1>
    </dataValidation>
    <dataValidation type="list" allowBlank="1" showInputMessage="1" showErrorMessage="1" promptTitle="LEED Eligibility" prompt="Does the project meet the Minimum Project Requirements (MPRs)?:_x000a_1. Is it in a permanent location on existing land?_x000a_2. Does it use reasonable LEED boundaries?_x000a_3. Does the project have at least 250 SF of GFA?_x000a__x000a_Does the scope meet LEED prerequisites?" sqref="C8" xr:uid="{F529F083-939C-49E8-AB4F-1DF413AE31B8}">
      <formula1>"Y, N"</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7EB2C-5788-4FB0-9E71-24CA2B7B3321}">
  <sheetPr>
    <tabColor theme="2" tint="-0.499984740745262"/>
  </sheetPr>
  <dimension ref="A1:M27"/>
  <sheetViews>
    <sheetView zoomScale="85" zoomScaleNormal="85" workbookViewId="0">
      <pane xSplit="3" ySplit="5" topLeftCell="D6" activePane="bottomRight" state="frozen"/>
      <selection pane="bottomRight" activeCell="D23" sqref="D23"/>
      <selection pane="bottomLeft" activeCell="A6" sqref="A6"/>
      <selection pane="topRight" activeCell="D1" sqref="D1"/>
    </sheetView>
  </sheetViews>
  <sheetFormatPr defaultColWidth="9.140625" defaultRowHeight="15"/>
  <cols>
    <col min="1" max="1" width="45.5703125" style="1" customWidth="1"/>
    <col min="2" max="2" width="60.42578125" style="1" customWidth="1"/>
    <col min="3" max="3" width="16.5703125" style="1" customWidth="1"/>
    <col min="4" max="4" width="60.7109375" style="1" customWidth="1"/>
    <col min="5" max="5" width="52.7109375" style="1" customWidth="1"/>
    <col min="6" max="6" width="12.7109375" style="10" customWidth="1"/>
    <col min="7" max="7" width="60.7109375" style="1" customWidth="1"/>
    <col min="8" max="8" width="58.7109375" style="1" customWidth="1"/>
    <col min="9" max="9" width="16.140625" style="10" customWidth="1"/>
    <col min="10" max="10" width="60.7109375" style="1" customWidth="1"/>
    <col min="11" max="11" width="46.42578125" style="1" customWidth="1"/>
    <col min="12" max="12" width="22" style="10" customWidth="1"/>
    <col min="13" max="13" width="60.7109375" style="1" customWidth="1"/>
    <col min="14" max="16384" width="9.140625" style="1"/>
  </cols>
  <sheetData>
    <row r="1" spans="1:13" s="12" customFormat="1">
      <c r="B1" s="13"/>
      <c r="C1" s="13"/>
      <c r="D1" s="13"/>
      <c r="E1" s="13"/>
      <c r="F1" s="13"/>
      <c r="G1" s="13"/>
      <c r="H1" s="13"/>
    </row>
    <row r="2" spans="1:13" s="12" customFormat="1" ht="26.25">
      <c r="A2" s="320" t="s">
        <v>102</v>
      </c>
      <c r="B2" s="321"/>
      <c r="C2" s="14"/>
      <c r="D2" s="14"/>
      <c r="E2" s="14"/>
      <c r="F2" s="14"/>
      <c r="G2" s="14"/>
      <c r="H2" s="14"/>
      <c r="I2" s="15"/>
      <c r="J2" s="15"/>
      <c r="K2" s="15"/>
      <c r="L2" s="15"/>
      <c r="M2" s="15"/>
    </row>
    <row r="3" spans="1:13" s="12" customFormat="1" ht="49.5" customHeight="1">
      <c r="A3" s="288" t="s">
        <v>103</v>
      </c>
      <c r="B3" s="355" t="s">
        <v>28</v>
      </c>
      <c r="C3" s="355"/>
      <c r="D3" s="355"/>
      <c r="E3" s="355"/>
      <c r="F3" s="356"/>
      <c r="G3" s="355" t="s">
        <v>104</v>
      </c>
      <c r="H3" s="355"/>
      <c r="I3" s="355"/>
      <c r="J3" s="355"/>
      <c r="K3" s="355"/>
      <c r="L3" s="355"/>
      <c r="M3" s="355"/>
    </row>
    <row r="4" spans="1:13" s="12" customFormat="1" ht="81" customHeight="1">
      <c r="A4" s="288"/>
      <c r="B4" s="322" t="s">
        <v>29</v>
      </c>
      <c r="C4" s="323"/>
      <c r="D4" s="324" t="s">
        <v>105</v>
      </c>
      <c r="E4" s="322"/>
      <c r="F4" s="323"/>
      <c r="G4" s="324" t="s">
        <v>106</v>
      </c>
      <c r="H4" s="322"/>
      <c r="I4" s="323"/>
      <c r="J4" s="314" t="s">
        <v>107</v>
      </c>
      <c r="K4" s="313"/>
      <c r="L4" s="313"/>
      <c r="M4" s="313"/>
    </row>
    <row r="5" spans="1:13" s="16" customFormat="1" ht="16.5" thickBot="1">
      <c r="A5" s="14" t="s">
        <v>108</v>
      </c>
      <c r="B5" s="48" t="s">
        <v>109</v>
      </c>
      <c r="C5" s="232" t="s">
        <v>110</v>
      </c>
      <c r="D5" s="232" t="s">
        <v>111</v>
      </c>
      <c r="E5" s="232" t="s">
        <v>112</v>
      </c>
      <c r="F5" s="232" t="s">
        <v>113</v>
      </c>
      <c r="G5" s="232" t="s">
        <v>114</v>
      </c>
      <c r="H5" s="232" t="s">
        <v>112</v>
      </c>
      <c r="I5" s="232" t="s">
        <v>113</v>
      </c>
      <c r="J5" s="232" t="s">
        <v>115</v>
      </c>
      <c r="K5" s="232" t="s">
        <v>112</v>
      </c>
      <c r="L5" s="232" t="s">
        <v>116</v>
      </c>
      <c r="M5" s="232" t="s">
        <v>117</v>
      </c>
    </row>
    <row r="6" spans="1:13" ht="80.25" customHeight="1" thickTop="1" thickBot="1">
      <c r="A6" s="17" t="s">
        <v>118</v>
      </c>
      <c r="B6" s="180" t="s">
        <v>119</v>
      </c>
      <c r="C6" s="183" t="s">
        <v>120</v>
      </c>
      <c r="D6" s="293" t="s">
        <v>121</v>
      </c>
      <c r="E6" s="293"/>
      <c r="F6" s="325"/>
      <c r="G6" s="326" t="s">
        <v>122</v>
      </c>
      <c r="H6" s="326"/>
      <c r="I6" s="327"/>
      <c r="J6" s="318" t="s">
        <v>123</v>
      </c>
      <c r="K6" s="318"/>
      <c r="L6" s="318"/>
      <c r="M6" s="319"/>
    </row>
    <row r="7" spans="1:13" ht="46.5" thickTop="1" thickBot="1">
      <c r="A7" s="19" t="s">
        <v>124</v>
      </c>
      <c r="B7" s="180" t="s">
        <v>125</v>
      </c>
      <c r="C7" s="182" t="s">
        <v>120</v>
      </c>
      <c r="D7" s="236" t="s">
        <v>126</v>
      </c>
      <c r="E7" s="214"/>
      <c r="F7" s="131"/>
      <c r="G7" s="236" t="s">
        <v>127</v>
      </c>
      <c r="H7" s="214"/>
      <c r="I7" s="132"/>
      <c r="J7" s="236" t="s">
        <v>127</v>
      </c>
      <c r="K7" s="214"/>
      <c r="L7" s="185"/>
      <c r="M7" s="133" t="s">
        <v>127</v>
      </c>
    </row>
    <row r="8" spans="1:13" ht="87" customHeight="1" thickTop="1" thickBot="1">
      <c r="A8" s="19" t="s">
        <v>128</v>
      </c>
      <c r="B8" s="181" t="s">
        <v>129</v>
      </c>
      <c r="C8" s="182" t="s">
        <v>120</v>
      </c>
      <c r="D8" s="202" t="s">
        <v>130</v>
      </c>
      <c r="E8" s="205"/>
      <c r="F8" s="357"/>
      <c r="G8" s="237" t="s">
        <v>131</v>
      </c>
      <c r="H8" s="211"/>
      <c r="I8" s="358"/>
      <c r="J8" s="237" t="s">
        <v>132</v>
      </c>
      <c r="K8" s="215"/>
      <c r="L8" s="359"/>
      <c r="M8" s="184" t="s">
        <v>133</v>
      </c>
    </row>
    <row r="9" spans="1:13" ht="31.5" thickTop="1" thickBot="1">
      <c r="A9" s="19" t="s">
        <v>134</v>
      </c>
      <c r="B9" s="180" t="s">
        <v>135</v>
      </c>
      <c r="C9" s="360"/>
      <c r="D9" s="237" t="str" cm="1">
        <f t="array" ref="D9">_xlfn.IFS($C9="Y", "Indicate any opportunities for the project that support health and well-being.", C9="N", "N/A", C9="","Indicate any opportunities for the project that support health and well-being.")</f>
        <v>Indicate any opportunities for the project that support health and well-being.</v>
      </c>
      <c r="E9" s="211"/>
      <c r="F9" s="357"/>
      <c r="G9" s="180" t="str" cm="1">
        <f t="array" ref="G9">_xlfn.IFS(C9="Y", "Indicate strategies planned for the project that support health and well-being.", C9="N", "N/A", C9="","Indicate strategies planned for the project that support health and well-being.")</f>
        <v>Indicate strategies planned for the project that support health and well-being.</v>
      </c>
      <c r="H9" s="211"/>
      <c r="I9" s="361"/>
      <c r="J9" s="180" t="str" cm="1">
        <f t="array" ref="J9">_xlfn.IFS($C9="Y", "Confirm strategies included in the project that support health and wellbeing.", $C9="N", "N/A", $C9="","Confirm strategies included in the project that support health and wellbeing.")</f>
        <v>Confirm strategies included in the project that support health and wellbeing.</v>
      </c>
      <c r="K9" s="211"/>
      <c r="L9" s="362"/>
      <c r="M9" s="133" t="s">
        <v>136</v>
      </c>
    </row>
    <row r="10" spans="1:13" ht="31.5" thickTop="1" thickBot="1">
      <c r="A10" s="19" t="s">
        <v>137</v>
      </c>
      <c r="B10" s="180" t="s">
        <v>138</v>
      </c>
      <c r="C10" s="360"/>
      <c r="D10" s="237" t="str" cm="1">
        <f t="array" ref="D10">_xlfn.IFS(C10="Y", "Indicate any opportunities for the project that support equity.", C10="N", "N/A", C10="","Indicate any opportunities for the project that support equity.")</f>
        <v>Indicate any opportunities for the project that support equity.</v>
      </c>
      <c r="E10" s="215"/>
      <c r="F10" s="363"/>
      <c r="G10" s="237" t="str" cm="1">
        <f t="array" ref="G10">_xlfn.IFS(C10="Y", "Indicate strategies planned for the project that support equity.", C10="N", "N/A", C10="", "Indicate strategies planned for the project that support equity.")</f>
        <v>Indicate strategies planned for the project that support equity.</v>
      </c>
      <c r="H10" s="215"/>
      <c r="I10" s="364"/>
      <c r="J10" s="237" t="str" cm="1">
        <f t="array" ref="J10">_xlfn.IFS($C10="Y", "Confirm strategies included in the project that support equity.", $C10="N", "N/A", $C10="","Confirm strategies included in the project that support equity.")</f>
        <v>Confirm strategies included in the project that support equity.</v>
      </c>
      <c r="K10" s="215"/>
      <c r="L10" s="359"/>
      <c r="M10" s="133" t="s">
        <v>136</v>
      </c>
    </row>
    <row r="11" spans="1:13" ht="16.5" thickTop="1" thickBot="1">
      <c r="C11" s="3"/>
      <c r="D11" s="108"/>
      <c r="E11" s="108" t="s">
        <v>139</v>
      </c>
      <c r="F11" s="4"/>
      <c r="G11" s="108"/>
      <c r="H11" s="108" t="s">
        <v>140</v>
      </c>
      <c r="I11" s="5"/>
      <c r="J11" s="108"/>
      <c r="K11" s="108" t="s">
        <v>141</v>
      </c>
      <c r="L11" s="173"/>
    </row>
    <row r="12" spans="1:13" ht="15.75" thickTop="1">
      <c r="C12" s="3"/>
      <c r="D12" s="365"/>
      <c r="E12" s="365" t="s">
        <v>142</v>
      </c>
      <c r="F12" s="366" t="s">
        <v>17</v>
      </c>
      <c r="G12" s="365"/>
      <c r="H12" s="365" t="s">
        <v>142</v>
      </c>
      <c r="I12" s="6" t="s">
        <v>17</v>
      </c>
      <c r="J12" s="365"/>
      <c r="K12" s="365" t="s">
        <v>142</v>
      </c>
      <c r="L12" s="7" t="s">
        <v>18</v>
      </c>
    </row>
    <row r="13" spans="1:13" ht="45">
      <c r="B13" s="8"/>
      <c r="C13" s="3"/>
      <c r="D13" s="365"/>
      <c r="E13" s="365" t="s">
        <v>143</v>
      </c>
      <c r="F13" s="367" t="s">
        <v>19</v>
      </c>
      <c r="G13" s="365"/>
      <c r="H13" s="365" t="s">
        <v>143</v>
      </c>
      <c r="I13" s="367" t="s">
        <v>19</v>
      </c>
      <c r="J13" s="365"/>
      <c r="K13" s="365" t="s">
        <v>144</v>
      </c>
      <c r="L13" s="9" t="s">
        <v>21</v>
      </c>
    </row>
    <row r="14" spans="1:13">
      <c r="B14" s="8"/>
      <c r="C14" s="3"/>
      <c r="D14" s="365"/>
      <c r="E14" s="365" t="s">
        <v>144</v>
      </c>
      <c r="F14" s="368" t="s">
        <v>22</v>
      </c>
      <c r="G14" s="365"/>
      <c r="H14" s="365" t="s">
        <v>144</v>
      </c>
      <c r="I14" s="368" t="s">
        <v>22</v>
      </c>
      <c r="L14" s="3"/>
    </row>
    <row r="15" spans="1:13">
      <c r="B15" s="8"/>
      <c r="C15" s="3"/>
      <c r="I15" s="3"/>
      <c r="L15" s="3"/>
    </row>
    <row r="16" spans="1:13">
      <c r="B16" s="8"/>
      <c r="C16" s="3"/>
      <c r="D16" s="369"/>
      <c r="E16" s="369"/>
      <c r="F16" s="3"/>
      <c r="I16" s="3"/>
      <c r="L16" s="3"/>
    </row>
    <row r="17" spans="2:12">
      <c r="B17" s="8"/>
      <c r="C17" s="3"/>
      <c r="D17" s="369"/>
      <c r="E17" s="369"/>
      <c r="F17" s="3"/>
      <c r="I17" s="3"/>
      <c r="L17" s="3"/>
    </row>
    <row r="18" spans="2:12">
      <c r="B18" s="8"/>
      <c r="C18" s="3"/>
      <c r="I18" s="3"/>
      <c r="L18" s="3"/>
    </row>
    <row r="19" spans="2:12">
      <c r="B19" s="8"/>
      <c r="C19" s="3"/>
      <c r="I19" s="3"/>
      <c r="L19" s="3"/>
    </row>
    <row r="20" spans="2:12">
      <c r="B20" s="8"/>
      <c r="C20" s="3"/>
      <c r="I20" s="3"/>
      <c r="L20" s="3"/>
    </row>
    <row r="21" spans="2:12">
      <c r="B21" s="8"/>
      <c r="C21" s="3"/>
      <c r="F21" s="3"/>
      <c r="I21" s="3"/>
      <c r="L21" s="3"/>
    </row>
    <row r="22" spans="2:12">
      <c r="B22" s="8"/>
      <c r="C22" s="3"/>
      <c r="F22" s="3"/>
      <c r="I22" s="3"/>
      <c r="L22" s="3"/>
    </row>
    <row r="23" spans="2:12">
      <c r="B23" s="8"/>
      <c r="C23" s="3"/>
      <c r="F23" s="3"/>
      <c r="I23" s="3"/>
      <c r="L23" s="3"/>
    </row>
    <row r="24" spans="2:12">
      <c r="B24" s="8"/>
      <c r="C24" s="3"/>
      <c r="D24" s="1" t="s">
        <v>145</v>
      </c>
      <c r="F24" s="3"/>
      <c r="I24" s="3"/>
      <c r="L24" s="3"/>
    </row>
    <row r="25" spans="2:12">
      <c r="C25" s="3"/>
      <c r="F25" s="3"/>
      <c r="I25" s="3"/>
    </row>
    <row r="27" spans="2:12">
      <c r="B27" s="11"/>
      <c r="D27" s="8"/>
      <c r="E27" s="8"/>
    </row>
  </sheetData>
  <sheetProtection sheet="1" formatColumns="0" formatRows="0"/>
  <mergeCells count="11">
    <mergeCell ref="J6:M6"/>
    <mergeCell ref="A2:B2"/>
    <mergeCell ref="B4:C4"/>
    <mergeCell ref="B3:F3"/>
    <mergeCell ref="A3:A4"/>
    <mergeCell ref="G3:M3"/>
    <mergeCell ref="D4:F4"/>
    <mergeCell ref="G4:I4"/>
    <mergeCell ref="J4:M4"/>
    <mergeCell ref="D6:F6"/>
    <mergeCell ref="G6:I6"/>
  </mergeCells>
  <conditionalFormatting sqref="A2:B3">
    <cfRule type="containsText" dxfId="1066" priority="67" operator="containsText" text="N/A">
      <formula>NOT(ISERROR(SEARCH("N/A",A2)))</formula>
    </cfRule>
  </conditionalFormatting>
  <conditionalFormatting sqref="A6:D6 G6 J6:K6">
    <cfRule type="containsText" dxfId="1065" priority="2" operator="containsText" text="N/A">
      <formula>NOT(ISERROR(SEARCH("N/A",A6)))</formula>
    </cfRule>
  </conditionalFormatting>
  <conditionalFormatting sqref="A5:XFD5 N6:XFD6">
    <cfRule type="containsText" dxfId="1064" priority="8" operator="containsText" text="N/A">
      <formula>NOT(ISERROR(SEARCH("N/A",A5)))</formula>
    </cfRule>
  </conditionalFormatting>
  <conditionalFormatting sqref="A7:XFD8 A13:A24 C13:XFD24 A25:XFD26">
    <cfRule type="containsText" dxfId="1063" priority="17" operator="containsText" text="N/A">
      <formula>NOT(ISERROR(SEARCH("N/A",A7)))</formula>
    </cfRule>
  </conditionalFormatting>
  <conditionalFormatting sqref="A9:XFD12 C1:C2 I1:XFD2 G3:XFD3 B4 D4:XFD4 A27:C27 F27:XFD27 A28:XFD1048576">
    <cfRule type="containsText" dxfId="1062" priority="79" operator="containsText" text="N/A">
      <formula>NOT(ISERROR(SEARCH("N/A",A1)))</formula>
    </cfRule>
  </conditionalFormatting>
  <conditionalFormatting sqref="D9:M10">
    <cfRule type="expression" dxfId="1061" priority="18">
      <formula>$C9="N"</formula>
    </cfRule>
  </conditionalFormatting>
  <conditionalFormatting sqref="F8 F11:F14">
    <cfRule type="containsText" dxfId="1060" priority="140" operator="containsText" text="Still in development">
      <formula>NOT(ISERROR(SEARCH("Still in development",F8)))</formula>
    </cfRule>
    <cfRule type="containsText" dxfId="1059" priority="144" operator="containsText" text="Yes">
      <formula>NOT(ISERROR(SEARCH("Yes",F8)))</formula>
    </cfRule>
    <cfRule type="containsBlanks" dxfId="1058" priority="147">
      <formula>LEN(TRIM(F8))=0</formula>
    </cfRule>
  </conditionalFormatting>
  <conditionalFormatting sqref="F8:F10">
    <cfRule type="containsText" dxfId="1057" priority="41" operator="containsText" text="On track">
      <formula>NOT(ISERROR(SEARCH("On track",F8)))</formula>
    </cfRule>
    <cfRule type="containsText" dxfId="1056" priority="113" operator="containsText" text="In Progress">
      <formula>NOT(ISERROR(SEARCH("In Progress",F8)))</formula>
    </cfRule>
  </conditionalFormatting>
  <conditionalFormatting sqref="F9:F10 I9:I10">
    <cfRule type="expression" dxfId="1055" priority="76">
      <formula>$C9="N"</formula>
    </cfRule>
  </conditionalFormatting>
  <conditionalFormatting sqref="F9:F10">
    <cfRule type="containsText" dxfId="1054" priority="42" operator="containsText" text="In Progress">
      <formula>NOT(ISERROR(SEARCH("In Progress",F9)))</formula>
    </cfRule>
    <cfRule type="containsText" dxfId="1053" priority="43" operator="containsText" text="No">
      <formula>NOT(ISERROR(SEARCH("No",F9)))</formula>
    </cfRule>
    <cfRule type="containsText" dxfId="1052" priority="44" operator="containsText" text="Off track">
      <formula>NOT(ISERROR(SEARCH("Off track",F9)))</formula>
    </cfRule>
    <cfRule type="containsText" dxfId="1051" priority="45" operator="containsText" text="Still in development">
      <formula>NOT(ISERROR(SEARCH("Still in development",F9)))</formula>
    </cfRule>
    <cfRule type="containsText" dxfId="1050" priority="46" operator="containsText" text="Yes">
      <formula>NOT(ISERROR(SEARCH("Yes",F9)))</formula>
    </cfRule>
    <cfRule type="containsBlanks" dxfId="1049" priority="47">
      <formula>LEN(TRIM(F9))=0</formula>
    </cfRule>
    <cfRule type="containsText" dxfId="1048" priority="111" operator="containsText" text="Yes">
      <formula>NOT(ISERROR(SEARCH("Yes",F9)))</formula>
    </cfRule>
    <cfRule type="containsText" dxfId="1047" priority="112" operator="containsText" text="No">
      <formula>NOT(ISERROR(SEARCH("No",F9)))</formula>
    </cfRule>
  </conditionalFormatting>
  <conditionalFormatting sqref="F11:F14 F8">
    <cfRule type="containsText" dxfId="1046" priority="137" operator="containsText" text="No">
      <formula>NOT(ISERROR(SEARCH("No",F8)))</formula>
    </cfRule>
    <cfRule type="containsText" dxfId="1045" priority="138" operator="containsText" text="Off track">
      <formula>NOT(ISERROR(SEARCH("Off track",F8)))</formula>
    </cfRule>
  </conditionalFormatting>
  <conditionalFormatting sqref="F11:F14">
    <cfRule type="containsText" dxfId="1044" priority="135" operator="containsText" text="On track">
      <formula>NOT(ISERROR(SEARCH("On track",F11)))</formula>
    </cfRule>
    <cfRule type="containsText" dxfId="1043" priority="136" operator="containsText" text="In Progress">
      <formula>NOT(ISERROR(SEARCH("In Progress",F11)))</formula>
    </cfRule>
  </conditionalFormatting>
  <conditionalFormatting sqref="I8">
    <cfRule type="containsText" dxfId="1042" priority="92" operator="containsText" text="No">
      <formula>NOT(ISERROR(SEARCH("No",I8)))</formula>
    </cfRule>
    <cfRule type="containsText" dxfId="1041" priority="93" operator="containsText" text="Off track">
      <formula>NOT(ISERROR(SEARCH("Off track",I8)))</formula>
    </cfRule>
    <cfRule type="containsText" dxfId="1040" priority="94" operator="containsText" text="Still in development">
      <formula>NOT(ISERROR(SEARCH("Still in development",I8)))</formula>
    </cfRule>
    <cfRule type="containsText" dxfId="1039" priority="95" operator="containsText" text="Yes">
      <formula>NOT(ISERROR(SEARCH("Yes",I8)))</formula>
    </cfRule>
    <cfRule type="containsBlanks" dxfId="1038" priority="96">
      <formula>LEN(TRIM(I8))=0</formula>
    </cfRule>
  </conditionalFormatting>
  <conditionalFormatting sqref="I8:I9">
    <cfRule type="containsText" dxfId="1037" priority="39" operator="containsText" text="In Progress">
      <formula>NOT(ISERROR(SEARCH("In Progress",I8)))</formula>
    </cfRule>
  </conditionalFormatting>
  <conditionalFormatting sqref="I8:I11">
    <cfRule type="containsText" dxfId="1036" priority="19" operator="containsText" text="On track">
      <formula>NOT(ISERROR(SEARCH("On track",I8)))</formula>
    </cfRule>
  </conditionalFormatting>
  <conditionalFormatting sqref="I9">
    <cfRule type="containsText" dxfId="1035" priority="32" operator="containsText" text="No">
      <formula>NOT(ISERROR(SEARCH("No",I9)))</formula>
    </cfRule>
    <cfRule type="containsText" dxfId="1034" priority="33" operator="containsText" text="Off track">
      <formula>NOT(ISERROR(SEARCH("Off track",I9)))</formula>
    </cfRule>
    <cfRule type="containsText" dxfId="1033" priority="34" operator="containsText" text="Still in development">
      <formula>NOT(ISERROR(SEARCH("Still in development",I9)))</formula>
    </cfRule>
    <cfRule type="containsText" dxfId="1032" priority="35" operator="containsText" text="Yes">
      <formula>NOT(ISERROR(SEARCH("Yes",I9)))</formula>
    </cfRule>
    <cfRule type="containsBlanks" dxfId="1031" priority="36">
      <formula>LEN(TRIM(I9))=0</formula>
    </cfRule>
    <cfRule type="containsText" dxfId="1030" priority="37" operator="containsText" text="Yes">
      <formula>NOT(ISERROR(SEARCH("Yes",I9)))</formula>
    </cfRule>
    <cfRule type="containsText" dxfId="1029" priority="38" operator="containsText" text="No">
      <formula>NOT(ISERROR(SEARCH("No",I9)))</formula>
    </cfRule>
  </conditionalFormatting>
  <conditionalFormatting sqref="I9:I11">
    <cfRule type="containsText" dxfId="1028" priority="28" operator="containsText" text="In Progress">
      <formula>NOT(ISERROR(SEARCH("In Progress",I9)))</formula>
    </cfRule>
  </conditionalFormatting>
  <conditionalFormatting sqref="I9:I14">
    <cfRule type="containsText" dxfId="1027" priority="143" operator="containsText" text="Yes">
      <formula>NOT(ISERROR(SEARCH("Yes",I9)))</formula>
    </cfRule>
    <cfRule type="containsText" dxfId="1026" priority="145" operator="containsText" text="No">
      <formula>NOT(ISERROR(SEARCH("No",I9)))</formula>
    </cfRule>
    <cfRule type="containsText" dxfId="1025" priority="146" operator="containsText" text="In Progress">
      <formula>NOT(ISERROR(SEARCH("In Progress",I9)))</formula>
    </cfRule>
  </conditionalFormatting>
  <conditionalFormatting sqref="I10">
    <cfRule type="containsText" dxfId="1024" priority="20" operator="containsText" text="In Progress">
      <formula>NOT(ISERROR(SEARCH("In Progress",I10)))</formula>
    </cfRule>
    <cfRule type="containsText" dxfId="1023" priority="21" operator="containsText" text="No">
      <formula>NOT(ISERROR(SEARCH("No",I10)))</formula>
    </cfRule>
    <cfRule type="containsText" dxfId="1022" priority="22" operator="containsText" text="Off track">
      <formula>NOT(ISERROR(SEARCH("Off track",I10)))</formula>
    </cfRule>
    <cfRule type="containsText" dxfId="1021" priority="23" operator="containsText" text="Still in development">
      <formula>NOT(ISERROR(SEARCH("Still in development",I10)))</formula>
    </cfRule>
    <cfRule type="containsText" dxfId="1020" priority="24" operator="containsText" text="Yes">
      <formula>NOT(ISERROR(SEARCH("Yes",I10)))</formula>
    </cfRule>
    <cfRule type="containsBlanks" dxfId="1019" priority="25">
      <formula>LEN(TRIM(I10))=0</formula>
    </cfRule>
    <cfRule type="containsText" dxfId="1018" priority="26" operator="containsText" text="Yes">
      <formula>NOT(ISERROR(SEARCH("Yes",I10)))</formula>
    </cfRule>
    <cfRule type="containsText" dxfId="1017" priority="27" operator="containsText" text="No">
      <formula>NOT(ISERROR(SEARCH("No",I10)))</formula>
    </cfRule>
  </conditionalFormatting>
  <conditionalFormatting sqref="I11">
    <cfRule type="containsText" dxfId="1016" priority="71" operator="containsText" text="No">
      <formula>NOT(ISERROR(SEARCH("No",I11)))</formula>
    </cfRule>
    <cfRule type="containsText" dxfId="1015" priority="72" operator="containsText" text="Off track">
      <formula>NOT(ISERROR(SEARCH("Off track",I11)))</formula>
    </cfRule>
    <cfRule type="containsText" dxfId="1014" priority="73" operator="containsText" text="Still in development">
      <formula>NOT(ISERROR(SEARCH("Still in development",I11)))</formula>
    </cfRule>
    <cfRule type="containsText" dxfId="1013" priority="74" operator="containsText" text="Yes">
      <formula>NOT(ISERROR(SEARCH("Yes",I11)))</formula>
    </cfRule>
    <cfRule type="containsBlanks" dxfId="1012" priority="75">
      <formula>LEN(TRIM(I11))=0</formula>
    </cfRule>
  </conditionalFormatting>
  <conditionalFormatting sqref="I12:I14">
    <cfRule type="containsText" dxfId="1011" priority="134" operator="containsText" text="On track">
      <formula>NOT(ISERROR(SEARCH("On track",I12)))</formula>
    </cfRule>
  </conditionalFormatting>
  <conditionalFormatting sqref="I13">
    <cfRule type="containsText" dxfId="1010" priority="133" operator="containsText" text="Still in development">
      <formula>NOT(ISERROR(SEARCH("Still in development",I13)))</formula>
    </cfRule>
  </conditionalFormatting>
  <conditionalFormatting sqref="I14">
    <cfRule type="containsText" dxfId="1009" priority="132" operator="containsText" text="Off track">
      <formula>NOT(ISERROR(SEARCH("Off track",I14)))</formula>
    </cfRule>
  </conditionalFormatting>
  <conditionalFormatting sqref="L8:L10">
    <cfRule type="containsText" dxfId="1008" priority="97" operator="containsText" text="On track">
      <formula>NOT(ISERROR(SEARCH("On track",L8)))</formula>
    </cfRule>
    <cfRule type="containsText" dxfId="1007" priority="98" operator="containsText" text="In Progress">
      <formula>NOT(ISERROR(SEARCH("In Progress",L8)))</formula>
    </cfRule>
    <cfRule type="containsText" dxfId="1006" priority="100" operator="containsText" text="Off track">
      <formula>NOT(ISERROR(SEARCH("Off track",L8)))</formula>
    </cfRule>
    <cfRule type="containsText" dxfId="1005" priority="101" operator="containsText" text="Still in development">
      <formula>NOT(ISERROR(SEARCH("Still in development",L8)))</formula>
    </cfRule>
    <cfRule type="containsBlanks" dxfId="1004" priority="103">
      <formula>LEN(TRIM(L8))=0</formula>
    </cfRule>
  </conditionalFormatting>
  <conditionalFormatting sqref="L8:L11">
    <cfRule type="containsText" dxfId="1003" priority="99" operator="containsText" text="No">
      <formula>NOT(ISERROR(SEARCH("No",L8)))</formula>
    </cfRule>
    <cfRule type="containsText" dxfId="1002" priority="102" operator="containsText" text="Yes">
      <formula>NOT(ISERROR(SEARCH("Yes",L8)))</formula>
    </cfRule>
  </conditionalFormatting>
  <conditionalFormatting sqref="L11">
    <cfRule type="containsText" dxfId="1001" priority="68" operator="containsText" text="Complies">
      <formula>NOT(ISERROR(SEARCH("Complies",L11)))</formula>
    </cfRule>
  </conditionalFormatting>
  <conditionalFormatting sqref="L12">
    <cfRule type="containsText" dxfId="1000" priority="85" operator="containsText" text="On track">
      <formula>NOT(ISERROR(SEARCH("On track",L12)))</formula>
    </cfRule>
    <cfRule type="containsText" dxfId="999" priority="86" operator="containsText" text="Yes">
      <formula>NOT(ISERROR(SEARCH("Yes",L12)))</formula>
    </cfRule>
    <cfRule type="containsText" dxfId="998" priority="88" operator="containsText" text="In Progress">
      <formula>NOT(ISERROR(SEARCH("In Progress",L12)))</formula>
    </cfRule>
  </conditionalFormatting>
  <conditionalFormatting sqref="L12:L13">
    <cfRule type="containsText" dxfId="997" priority="87" operator="containsText" text="No">
      <formula>NOT(ISERROR(SEARCH("No",L12)))</formula>
    </cfRule>
  </conditionalFormatting>
  <dataValidations count="6">
    <dataValidation type="list" allowBlank="1" showInputMessage="1" showErrorMessage="1" sqref="C9:C10" xr:uid="{DEC92BBC-2BBA-40DB-8449-F3EF3ABB3D37}">
      <formula1>"Y,N"</formula1>
    </dataValidation>
    <dataValidation allowBlank="1" showInputMessage="1" showErrorMessage="1" sqref="C7" xr:uid="{EBADA534-8129-4B99-8FAA-0553DE6ED431}"/>
    <dataValidation type="list" allowBlank="1" showInputMessage="1" showErrorMessage="1" sqref="F11 I11" xr:uid="{24D824BF-8E3D-46B9-9C60-5ACE5B5853E9}">
      <formula1>"On Track, Still in development, Off track"</formula1>
    </dataValidation>
    <dataValidation type="list" allowBlank="1" showInputMessage="1" showErrorMessage="1" sqref="L11" xr:uid="{98FF1795-43B9-4E73-9184-8E73B0D6AEC2}">
      <formula1>"Complies, Does not comply"</formula1>
    </dataValidation>
    <dataValidation allowBlank="1" showInputMessage="1" showErrorMessage="1" prompt="Refer to the CLF Resource Library:_x000a_https://carbonleadershipforum.org/resource-library/" sqref="D8:E8" xr:uid="{5E538344-38D4-4E68-BF08-854B9D60127A}"/>
    <dataValidation type="list" allowBlank="1" showInputMessage="1" showErrorMessage="1" sqref="F8:F10 I8:I10 L8:L10" xr:uid="{2F1F0EA2-A42D-46AB-9D00-8237AA4E3C8E}">
      <formula1>"Yes, No, In Progress, Concerns"</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2DC8-F0E8-4202-83D9-5A117F0EC1CA}">
  <sheetPr>
    <tabColor theme="2" tint="-0.499984740745262"/>
  </sheetPr>
  <dimension ref="A1:M34"/>
  <sheetViews>
    <sheetView zoomScale="85" zoomScaleNormal="85" workbookViewId="0">
      <pane xSplit="3" ySplit="5" topLeftCell="G6" activePane="bottomRight" state="frozen"/>
      <selection pane="bottomRight" activeCell="A3" sqref="A3:A4"/>
      <selection pane="bottomLeft" activeCell="A6" sqref="A6"/>
      <selection pane="topRight" activeCell="D1" sqref="D1"/>
    </sheetView>
  </sheetViews>
  <sheetFormatPr defaultColWidth="9.140625" defaultRowHeight="15"/>
  <cols>
    <col min="1" max="1" width="45.5703125" style="1" customWidth="1"/>
    <col min="2" max="2" width="60.7109375" style="1" customWidth="1"/>
    <col min="3" max="3" width="16.28515625" style="1" customWidth="1"/>
    <col min="4" max="5" width="60.7109375" style="1" customWidth="1"/>
    <col min="6" max="6" width="12.7109375" style="10" customWidth="1"/>
    <col min="7" max="8" width="60.7109375" style="1" customWidth="1"/>
    <col min="9" max="9" width="12.7109375" style="10" customWidth="1"/>
    <col min="10" max="11" width="60.7109375" style="1" customWidth="1"/>
    <col min="12" max="12" width="12.7109375" style="10" customWidth="1"/>
    <col min="13" max="13" width="60.7109375" style="1" customWidth="1"/>
    <col min="14" max="16384" width="9.140625" style="1"/>
  </cols>
  <sheetData>
    <row r="1" spans="1:13" customFormat="1"/>
    <row r="2" spans="1:13" customFormat="1" ht="26.25">
      <c r="A2" s="320" t="s">
        <v>146</v>
      </c>
      <c r="B2" s="320"/>
      <c r="C2" s="59"/>
      <c r="D2" s="59"/>
      <c r="E2" s="59"/>
      <c r="F2" s="59"/>
      <c r="G2" s="59"/>
      <c r="H2" s="59"/>
      <c r="I2" s="59"/>
      <c r="J2" s="59"/>
      <c r="K2" s="59"/>
      <c r="L2" s="59"/>
      <c r="M2" s="59"/>
    </row>
    <row r="3" spans="1:13" s="12" customFormat="1" ht="49.5" customHeight="1">
      <c r="A3" s="288" t="s">
        <v>103</v>
      </c>
      <c r="B3" s="370" t="s">
        <v>28</v>
      </c>
      <c r="C3" s="370"/>
      <c r="D3" s="370"/>
      <c r="E3" s="370"/>
      <c r="F3" s="371"/>
      <c r="G3" s="370" t="s">
        <v>104</v>
      </c>
      <c r="H3" s="370"/>
      <c r="I3" s="370"/>
      <c r="J3" s="370"/>
      <c r="K3" s="370"/>
      <c r="L3" s="370"/>
      <c r="M3" s="370"/>
    </row>
    <row r="4" spans="1:13" s="12" customFormat="1" ht="124.5" customHeight="1">
      <c r="A4" s="288"/>
      <c r="B4" s="322" t="s">
        <v>29</v>
      </c>
      <c r="C4" s="323"/>
      <c r="D4" s="324" t="s">
        <v>105</v>
      </c>
      <c r="E4" s="322"/>
      <c r="F4" s="323"/>
      <c r="G4" s="324" t="s">
        <v>106</v>
      </c>
      <c r="H4" s="322"/>
      <c r="I4" s="323"/>
      <c r="J4" s="314" t="s">
        <v>107</v>
      </c>
      <c r="K4" s="313"/>
      <c r="L4" s="313"/>
      <c r="M4" s="313"/>
    </row>
    <row r="5" spans="1:13" s="12" customFormat="1" ht="16.5" thickBot="1">
      <c r="A5" s="14" t="s">
        <v>108</v>
      </c>
      <c r="B5" s="48" t="s">
        <v>109</v>
      </c>
      <c r="C5" s="48" t="s">
        <v>110</v>
      </c>
      <c r="D5" s="48" t="s">
        <v>111</v>
      </c>
      <c r="E5" s="48" t="s">
        <v>112</v>
      </c>
      <c r="F5" s="48" t="s">
        <v>113</v>
      </c>
      <c r="G5" s="48" t="s">
        <v>114</v>
      </c>
      <c r="H5" s="48" t="s">
        <v>112</v>
      </c>
      <c r="I5" s="48" t="s">
        <v>113</v>
      </c>
      <c r="J5" s="48" t="s">
        <v>115</v>
      </c>
      <c r="K5" s="48" t="s">
        <v>112</v>
      </c>
      <c r="L5" s="48" t="s">
        <v>147</v>
      </c>
      <c r="M5" s="232" t="s">
        <v>117</v>
      </c>
    </row>
    <row r="6" spans="1:13" s="12" customFormat="1" ht="83.25" customHeight="1" thickTop="1" thickBot="1">
      <c r="A6" s="17" t="s">
        <v>118</v>
      </c>
      <c r="B6" s="180" t="s">
        <v>148</v>
      </c>
      <c r="C6" s="372" t="s">
        <v>120</v>
      </c>
      <c r="D6" s="293" t="s">
        <v>149</v>
      </c>
      <c r="E6" s="293"/>
      <c r="F6" s="294"/>
      <c r="G6" s="329" t="s">
        <v>150</v>
      </c>
      <c r="H6" s="293"/>
      <c r="I6" s="294"/>
      <c r="J6" s="298" t="s">
        <v>151</v>
      </c>
      <c r="K6" s="298"/>
      <c r="L6" s="298"/>
      <c r="M6" s="328"/>
    </row>
    <row r="7" spans="1:13" ht="43.5" customHeight="1" thickTop="1" thickBot="1">
      <c r="A7" s="340" t="s">
        <v>152</v>
      </c>
      <c r="B7" s="187" t="s">
        <v>153</v>
      </c>
      <c r="C7" s="373"/>
      <c r="D7" s="238" t="str" cm="1">
        <f t="array" ref="D7">_xlfn.IFS(C7="Y", "Indicate what options or systems the LCCA will evaluate.", C7="N", "N/A", C7="","Indicate what options or systems the LCCA will evaluate.")</f>
        <v>Indicate what options or systems the LCCA will evaluate.</v>
      </c>
      <c r="E7" s="211"/>
      <c r="F7" s="361"/>
      <c r="G7" s="202" t="str" cm="1">
        <f t="array" ref="G7">_xlfn.IFS(C7="Y", "Summarize results of LCCA.", C7="N", "N/A", C7="", "Summarize results of LCCA.")</f>
        <v>Summarize results of LCCA.</v>
      </c>
      <c r="H7" s="211"/>
      <c r="I7" s="374"/>
      <c r="J7" s="87" t="s">
        <v>127</v>
      </c>
      <c r="K7" s="220"/>
      <c r="L7" s="87"/>
      <c r="M7" s="190" t="str" cm="1">
        <f t="array" ref="M7">_xlfn.IFS($C7="Y", "LCCA Report.", $C7="N", "N/A", $C7="", "LCCA Report.")</f>
        <v>LCCA Report.</v>
      </c>
    </row>
    <row r="8" spans="1:13" ht="56.1" customHeight="1" thickBot="1">
      <c r="A8" s="375"/>
      <c r="B8" s="186" t="s">
        <v>154</v>
      </c>
      <c r="C8" s="376"/>
      <c r="D8" s="88" t="s">
        <v>127</v>
      </c>
      <c r="E8" s="216"/>
      <c r="F8" s="136"/>
      <c r="G8" s="241" t="str" cm="1">
        <f t="array" ref="G8">_xlfn.IFS(C8="Y", "1) Confirm State required ELCCA workplan submited to the state.
2) Complete ELCCA by mid-design milestone and submit to the state.", C8="N", "N/A", C8="", "1) Confirm State required ELCCA workplan submited to the state.
2) Complete EELCCA by mid-design milestone and submit to the state.")</f>
        <v>1) Confirm State required ELCCA workplan submited to the state.
2) Complete EELCCA by mid-design milestone and submit to the state.</v>
      </c>
      <c r="H8" s="210"/>
      <c r="I8" s="376"/>
      <c r="J8" s="88" t="s">
        <v>127</v>
      </c>
      <c r="K8" s="206"/>
      <c r="L8" s="88"/>
      <c r="M8" s="191" t="str" cm="1">
        <f t="array" ref="M8">_xlfn.IFS(C8="Y", "ELCCA Report.", C8="N", "N/A", C8="","ELCCA Report.")</f>
        <v>ELCCA Report.</v>
      </c>
    </row>
    <row r="9" spans="1:13" ht="46.5" thickTop="1" thickBot="1">
      <c r="A9" s="17" t="s">
        <v>124</v>
      </c>
      <c r="B9" s="180" t="s">
        <v>155</v>
      </c>
      <c r="C9" s="377" t="s">
        <v>120</v>
      </c>
      <c r="D9" s="239" t="s">
        <v>156</v>
      </c>
      <c r="E9" s="217"/>
      <c r="F9" s="378"/>
      <c r="G9" s="239" t="s">
        <v>127</v>
      </c>
      <c r="H9" s="217"/>
      <c r="I9" s="378"/>
      <c r="J9" s="239" t="s">
        <v>127</v>
      </c>
      <c r="K9" s="214"/>
      <c r="L9" s="379"/>
      <c r="M9" s="138" t="s">
        <v>157</v>
      </c>
    </row>
    <row r="10" spans="1:13" ht="42" customHeight="1" thickTop="1" thickBot="1">
      <c r="A10" s="340" t="s">
        <v>158</v>
      </c>
      <c r="B10" s="187" t="s">
        <v>159</v>
      </c>
      <c r="C10" s="380"/>
      <c r="D10" s="202" t="str" cm="1">
        <f t="array" ref="D10">_xlfn.IFS(C10="Y","Indicate plans for connecting to district energy.", C10="N", "N/A", C10="","Indicate plans for connecting to district energy.")</f>
        <v>Indicate plans for connecting to district energy.</v>
      </c>
      <c r="E10" s="205"/>
      <c r="F10" s="361"/>
      <c r="G10" s="202" t="str" cm="1">
        <f t="array" ref="G10">_xlfn.IFS($C10="Y", "Indicate resolution on use of fossil fuels on the project and note estimated annual fossil fuel use.", $C10="N", "N/A", $C10="", "Indicate resolution on use of fossil fuels on the project and note estimated annual fossil fuel use.")</f>
        <v>Indicate resolution on use of fossil fuels on the project and note estimated annual fossil fuel use.</v>
      </c>
      <c r="H10" s="205"/>
      <c r="I10" s="381"/>
      <c r="J10" s="202" t="str" cm="1">
        <f t="array" ref="J10">_xlfn.IFS($C10="Y", "Confirm use(s) of fossil fuels on the project and estimated annual fossil fuel use.", $C10="N", "N/A", $C10="", "Confirm use(s) of fossil fuels on the project and estimated annual fossil fuel use.")</f>
        <v>Confirm use(s) of fossil fuels on the project and estimated annual fossil fuel use.</v>
      </c>
      <c r="K10" s="205"/>
      <c r="L10" s="382"/>
      <c r="M10" s="139" t="s">
        <v>136</v>
      </c>
    </row>
    <row r="11" spans="1:13" ht="64.900000000000006" customHeight="1" thickBot="1">
      <c r="A11" s="383"/>
      <c r="B11" s="188" t="s">
        <v>160</v>
      </c>
      <c r="C11" s="384"/>
      <c r="D11" s="240" t="str" cm="1">
        <f t="array" ref="D11">_xlfn.IFS(C11="Y","Indicate any existing or new planned fossil fuel equipment or systems in the building that may be necessary for the project. Note that LCCA may be necessary to justify keeping or adding fossil fuels.", C11="N", "N/A", C11="","Indicate any existing or new planned fossil fuel equipment or systems in the building that may be necessary for the project. Note that LCCA may be necessary to justify keeping or adding fossil fuels.")</f>
        <v>Indicate any existing or new planned fossil fuel equipment or systems in the building that may be necessary for the project. Note that LCCA may be necessary to justify keeping or adding fossil fuels.</v>
      </c>
      <c r="E11" s="208"/>
      <c r="F11" s="385"/>
      <c r="G11" s="240" t="str" cm="1">
        <f t="array" ref="G11">_xlfn.IFS($C11="Y", "Confirm project is on track for connecting to district energy.", $C11="N", "N/A", $C11="", "Confirm project is on track for connecting to district energy.")</f>
        <v>Confirm project is on track for connecting to district energy.</v>
      </c>
      <c r="H11" s="208"/>
      <c r="I11" s="386"/>
      <c r="J11" s="240" t="str" cm="1">
        <f t="array" ref="J11">_xlfn.IFS($C11="Y", "Indicate here if project connected to district energy.", $C11="N", "N/A", $C11="", "Indicate here if project connected to district energy.")</f>
        <v>Indicate here if project connected to district energy.</v>
      </c>
      <c r="K11" s="208"/>
      <c r="L11" s="387"/>
      <c r="M11" s="140" t="s">
        <v>136</v>
      </c>
    </row>
    <row r="12" spans="1:13" ht="45.75" thickBot="1">
      <c r="A12" s="383"/>
      <c r="B12" s="188" t="s">
        <v>161</v>
      </c>
      <c r="C12" s="384"/>
      <c r="D12" s="240" t="str" cm="1">
        <f t="array" ref="D12">_xlfn.IFS($C12="Y", "Summarize opportunities for energy conservation.", $C12="N", "N/A", $C12="","Summarize opportunities for energy conservation.")</f>
        <v>Summarize opportunities for energy conservation.</v>
      </c>
      <c r="E12" s="208"/>
      <c r="F12" s="385"/>
      <c r="G12" s="240" t="str" cm="1">
        <f t="array" ref="G12">_xlfn.IFS($C12="Y", "Indicate energy conservation measures planning to include in the project and estimated energy savings.", $C12="N", "N/A", $C12="", "Indicate energy conservation measures planning to include in the project and estimated energy savings.")</f>
        <v>Indicate energy conservation measures planning to include in the project and estimated energy savings.</v>
      </c>
      <c r="H12" s="208"/>
      <c r="I12" s="386"/>
      <c r="J12" s="240" t="str" cm="1">
        <f t="array" ref="J12">_xlfn.IFS($C12="Y", "Confirm energy conservation measures included and estimated energy savings.", $C12="N", "N/A", $C12="", "Confirm energy conservation measures included and estimated energy savings.")</f>
        <v>Confirm energy conservation measures included and estimated energy savings.</v>
      </c>
      <c r="K12" s="208"/>
      <c r="L12" s="387"/>
      <c r="M12" s="192" t="str" cm="1">
        <f t="array" ref="M12">_xlfn.IFS($C12="Y", "Back up calculations for estimated energy savings through energy conservation.", $C12="N", "N/A", $C12="", "Back up calculations for estimated energy savings through energy conservation.")</f>
        <v>Back up calculations for estimated energy savings through energy conservation.</v>
      </c>
    </row>
    <row r="13" spans="1:13" ht="60.75" thickBot="1">
      <c r="A13" s="383"/>
      <c r="B13" s="189" t="s">
        <v>162</v>
      </c>
      <c r="C13" s="135"/>
      <c r="D13" s="241" t="str" cm="1">
        <f t="array" ref="D13">_xlfn.IFS(C13="Y", "Calculate EUIt target by activity for the spaces within the project scope per CBPS", C13="N", "N/A", C13="", "Calculate EUIt by activity for the spaces within the project scope per CBPS.")</f>
        <v>Calculate EUIt by activity for the spaces within the project scope per CBPS.</v>
      </c>
      <c r="E13" s="218"/>
      <c r="F13" s="388"/>
      <c r="G13" s="241" t="str" cm="1">
        <f t="array" ref="G13">_xlfn.IFS(C13="Y", "Provide the project's estimated EUI.", C13="N", "N/A", C13="", "Provide the project's estimated EUI.")</f>
        <v>Provide the project's estimated EUI.</v>
      </c>
      <c r="H13" s="218"/>
      <c r="I13" s="388"/>
      <c r="J13" s="241" t="str" cm="1">
        <f t="array" ref="J13">_xlfn.IFS(C13="Y", "Provide the project's final EUI.", C13="N", "N/A", C13="", "Provide the project's final EUI.")</f>
        <v>Provide the project's final EUI.</v>
      </c>
      <c r="K13" s="218"/>
      <c r="L13" s="389"/>
      <c r="M13" s="142" t="s">
        <v>136</v>
      </c>
    </row>
    <row r="14" spans="1:13" ht="80.099999999999994" customHeight="1" thickTop="1" thickBot="1">
      <c r="A14" s="375"/>
      <c r="B14" s="189" t="s">
        <v>163</v>
      </c>
      <c r="C14" s="135"/>
      <c r="D14" s="241" t="str" cm="1">
        <f t="array" ref="D14">_xlfn.IFS(C14="Y", "Calculate GHGi target by activity for the spaces within the project scope per BEPS.", C14="N", "N/A", C14="", "Calculate GHGi target by activity for the spaces within the project scope per BEPS.")</f>
        <v>Calculate GHGi target by activity for the spaces within the project scope per BEPS.</v>
      </c>
      <c r="E14" s="219"/>
      <c r="F14" s="388"/>
      <c r="G14" s="241" t="str" cm="1">
        <f t="array" ref="G14">_xlfn.IFS(C14="Y", "Provide the project's estimated GHGi.", C14="N", "N/A", C14="", "Provide the project's estimated GHGi.")</f>
        <v>Provide the project's estimated GHGi.</v>
      </c>
      <c r="H14" s="219"/>
      <c r="I14" s="388"/>
      <c r="J14" s="241" t="str" cm="1">
        <f t="array" ref="J14">_xlfn.IFS(C14="Y", "Provide the project's final GHGi.", C14="N", "N/A", C14="", "Provide the project's final GHGi.")</f>
        <v>Provide the project's final GHGi.</v>
      </c>
      <c r="K14" s="221"/>
      <c r="L14" s="390"/>
      <c r="M14" s="142" t="s">
        <v>136</v>
      </c>
    </row>
    <row r="15" spans="1:13" ht="45" customHeight="1" thickTop="1" thickBot="1">
      <c r="A15" s="340" t="s">
        <v>164</v>
      </c>
      <c r="B15" s="187" t="s">
        <v>165</v>
      </c>
      <c r="C15" s="380"/>
      <c r="D15" s="202" t="str" cm="1">
        <f t="array" ref="D15">_xlfn.IFS($C15="Y", "Identify water consuming fixtures, appliances, or equipment with their efficiency requirement.", $C15="N", "N/A", $C15="", "Identify water consuming fixtures, appliances, or equipment with their efficiency requirement.")</f>
        <v>Identify water consuming fixtures, appliances, or equipment with their efficiency requirement.</v>
      </c>
      <c r="E15" s="205"/>
      <c r="F15" s="361"/>
      <c r="G15" s="202" t="str" cm="1">
        <f t="array" ref="G15">_xlfn.IFS($C15="Y", "Confirm water consuming fixtures, appliances, and equipment planned for the project meets or exceeds efficiency standards.", $C15="N", "N/A", $C15="","Confirm water consuming fixtures, appliances, and equipment planned for the project meets or exceeds efficiency standards.")</f>
        <v>Confirm water consuming fixtures, appliances, and equipment planned for the project meets or exceeds efficiency standards.</v>
      </c>
      <c r="H15" s="205"/>
      <c r="I15" s="361"/>
      <c r="J15" s="202" t="str" cm="1">
        <f t="array" ref="J15">_xlfn.IFS($C15="Y", "List water consuming fixtures, appliances, and equipment used in the project and their efficiency. Confirm they all meet or exceed standard.", $C15="N", "N/A", $C15="","List water consuming fixtures, appliances, and equipment used in the project and their efficiency.  Confirm they all meet or exceed standard.")</f>
        <v>List water consuming fixtures, appliances, and equipment used in the project and their efficiency.  Confirm they all meet or exceed standard.</v>
      </c>
      <c r="K15" s="205"/>
      <c r="L15" s="362"/>
      <c r="M15" s="139" t="s">
        <v>136</v>
      </c>
    </row>
    <row r="16" spans="1:13" ht="30.75" thickBot="1">
      <c r="A16" s="375"/>
      <c r="B16" s="189" t="s">
        <v>166</v>
      </c>
      <c r="C16" s="135"/>
      <c r="D16" s="241" t="str" cm="1">
        <f t="array" ref="D16">_xlfn.IFS(C16="Y", "Indicate if there are applicable opportunities to address barriers to low-flow fixture installation or performance.", C16="N", "N/A", C16="", "Indicate if there are applicable opportunities to address barriers to low-flow fixture installation or performance.")</f>
        <v>Indicate if there are applicable opportunities to address barriers to low-flow fixture installation or performance.</v>
      </c>
      <c r="E16" s="210"/>
      <c r="F16" s="391"/>
      <c r="G16" s="241" t="str" cm="1">
        <f t="array" ref="G16">_xlfn.IFS(C16="Y", "Describe any improvements to support low flow fixtures planned for the project.", C16="N", "N/A", C16="", "Describe any improvements to support low flow fixtures planned for the project.")</f>
        <v>Describe any improvements to support low flow fixtures planned for the project.</v>
      </c>
      <c r="H16" s="210"/>
      <c r="I16" s="392"/>
      <c r="J16" s="241" t="str" cm="1">
        <f t="array" ref="J16">_xlfn.IFS(C16="Y", "Indicate if improvements to support low flow fixtures were included in the project.", C16="N", "N/A", C16="", "Indicate if improvements to support low flow fixtures included in the project.")</f>
        <v>Indicate if improvements to support low flow fixtures included in the project.</v>
      </c>
      <c r="K16" s="210"/>
      <c r="L16" s="393"/>
      <c r="M16" s="142" t="s">
        <v>136</v>
      </c>
    </row>
    <row r="17" spans="1:13" ht="135" customHeight="1" thickTop="1" thickBot="1">
      <c r="A17" s="17" t="s">
        <v>128</v>
      </c>
      <c r="B17" s="180" t="s">
        <v>167</v>
      </c>
      <c r="C17" s="394"/>
      <c r="D17" s="237" t="str" cm="1">
        <f t="array" ref="D17">_xlfn.IFS($C17="Y", "Indicate any opportunities in the project that reduce embodied carbon.", $C17="N", "N/A", $C17="", "Indicate any opportunities in the project that reduce embodied carbon.")</f>
        <v>Indicate any opportunities in the project that reduce embodied carbon.</v>
      </c>
      <c r="E17" s="211"/>
      <c r="F17" s="361"/>
      <c r="G17" s="237" t="str" cm="1">
        <f t="array" ref="G17">_xlfn.IFS($C17="Y", "Indicate strategies planned for the project that reduce embodied carbon and indicate the estimated reduction.", $C17="N", "N/A", $C17="", "Indicate strategies planned for in the project that reduce embodied carbon and indicate the estimated reduction.")</f>
        <v>Indicate strategies planned for in the project that reduce embodied carbon and indicate the estimated reduction.</v>
      </c>
      <c r="H17" s="211"/>
      <c r="I17" s="361"/>
      <c r="J17" s="237" t="str" cm="1">
        <f t="array" ref="J17">_xlfn.IFS($C17="Y", "Indicate here strategies included in the project that reduced embodied carbon and indicate here the estimated reduction.", $C17="N", "N/A", $C17="", "Indicate here strategies included in the project that reduced embodied carbon and indicate here the estimated reduction.")</f>
        <v>Indicate here strategies included in the project that reduced embodied carbon and indicate here the estimated reduction.</v>
      </c>
      <c r="K17" s="211"/>
      <c r="L17" s="362"/>
      <c r="M17" s="139" t="s">
        <v>136</v>
      </c>
    </row>
    <row r="18" spans="1:13" ht="44.45" customHeight="1" thickTop="1" thickBot="1">
      <c r="A18" s="17" t="s">
        <v>134</v>
      </c>
      <c r="B18" s="180" t="s">
        <v>135</v>
      </c>
      <c r="C18" s="394"/>
      <c r="D18" s="237" t="str" cm="1">
        <f t="array" ref="D18">_xlfn.IFS($C18="Y", "Indicate any opportunities for the project that support health and well-being.", C18="N", "N/A", C18="","Indicate any opportunities for the project that support health and well-being.")</f>
        <v>Indicate any opportunities for the project that support health and well-being.</v>
      </c>
      <c r="E18" s="211"/>
      <c r="F18" s="361"/>
      <c r="G18" s="237" t="str" cm="1">
        <f t="array" ref="G18">_xlfn.IFS(C18="Y", "Indicate strategies planned for the project that support health and well-being.", C18="N", "N/A", C18="","Indicate strategies planned for the project that support health and well-being.")</f>
        <v>Indicate strategies planned for the project that support health and well-being.</v>
      </c>
      <c r="H18" s="211"/>
      <c r="I18" s="361"/>
      <c r="J18" s="237" t="str" cm="1">
        <f t="array" ref="J18">_xlfn.IFS($C18="Y", "Confirm strategies included in the project that support health and wellbeing.", $C18="N", "N/A", $C18="","Confirm strategies included in the project that support health and wellbeing.")</f>
        <v>Confirm strategies included in the project that support health and wellbeing.</v>
      </c>
      <c r="K18" s="211"/>
      <c r="L18" s="362"/>
      <c r="M18" s="139" t="s">
        <v>136</v>
      </c>
    </row>
    <row r="19" spans="1:13" ht="31.5" thickTop="1" thickBot="1">
      <c r="A19" s="17" t="s">
        <v>137</v>
      </c>
      <c r="B19" s="180" t="s">
        <v>138</v>
      </c>
      <c r="C19" s="394"/>
      <c r="D19" s="237" t="str" cm="1">
        <f t="array" ref="D19">_xlfn.IFS(C19="Y", "Indicate any opportunities for the project that support equity.", C19="N", "N/A", C19="","Indicate any opportunities for the project that support equity.")</f>
        <v>Indicate any opportunities for the project that support equity.</v>
      </c>
      <c r="E19" s="215"/>
      <c r="F19" s="364"/>
      <c r="G19" s="237" t="str" cm="1">
        <f t="array" ref="G19">_xlfn.IFS(C19="Y", "Indicate strategies planned for the project that support equity.", C19="N", "N/A", C19="", "Indicate strategies planned for the project that support equity.")</f>
        <v>Indicate strategies planned for the project that support equity.</v>
      </c>
      <c r="H19" s="215"/>
      <c r="I19" s="364"/>
      <c r="J19" s="237" t="str" cm="1">
        <f t="array" ref="J19">_xlfn.IFS($C19="Y", "Confirm strategies included in the project that support equity.", $C19="N", "N/A", $C19="","Confirm strategies included in the project that support equity.")</f>
        <v>Confirm strategies included in the project that support equity.</v>
      </c>
      <c r="K19" s="215"/>
      <c r="L19" s="359"/>
      <c r="M19" s="139" t="s">
        <v>136</v>
      </c>
    </row>
    <row r="20" spans="1:13" ht="16.5" thickTop="1" thickBot="1">
      <c r="C20" s="3"/>
      <c r="D20" s="395" t="s">
        <v>139</v>
      </c>
      <c r="E20" s="395"/>
      <c r="F20" s="5"/>
      <c r="G20" s="395" t="s">
        <v>140</v>
      </c>
      <c r="H20" s="395"/>
      <c r="I20" s="5"/>
      <c r="J20" s="108" t="s">
        <v>141</v>
      </c>
      <c r="K20" s="108"/>
      <c r="L20" s="173"/>
    </row>
    <row r="21" spans="1:13" ht="15.75" thickTop="1">
      <c r="C21" s="3"/>
      <c r="D21" s="369" t="s">
        <v>142</v>
      </c>
      <c r="E21" s="369"/>
      <c r="F21" s="80" t="s">
        <v>17</v>
      </c>
      <c r="G21" s="369" t="s">
        <v>142</v>
      </c>
      <c r="H21" s="369"/>
      <c r="I21" s="80" t="s">
        <v>17</v>
      </c>
      <c r="J21" s="365" t="s">
        <v>142</v>
      </c>
      <c r="K21" s="365"/>
      <c r="L21" s="80" t="s">
        <v>18</v>
      </c>
    </row>
    <row r="22" spans="1:13" ht="45">
      <c r="C22" s="3"/>
      <c r="D22" s="369" t="s">
        <v>143</v>
      </c>
      <c r="E22" s="369"/>
      <c r="F22" s="81" t="s">
        <v>19</v>
      </c>
      <c r="G22" s="369" t="s">
        <v>143</v>
      </c>
      <c r="H22" s="369"/>
      <c r="I22" s="81" t="s">
        <v>19</v>
      </c>
      <c r="J22" s="365" t="s">
        <v>144</v>
      </c>
      <c r="K22" s="365"/>
      <c r="L22" s="82" t="s">
        <v>21</v>
      </c>
    </row>
    <row r="23" spans="1:13">
      <c r="C23" s="3"/>
      <c r="D23" s="369" t="s">
        <v>144</v>
      </c>
      <c r="E23" s="369"/>
      <c r="F23" s="83" t="s">
        <v>22</v>
      </c>
      <c r="G23" s="369" t="s">
        <v>144</v>
      </c>
      <c r="H23" s="369"/>
      <c r="I23" s="83" t="s">
        <v>22</v>
      </c>
    </row>
    <row r="24" spans="1:13">
      <c r="C24" s="3"/>
    </row>
    <row r="25" spans="1:13">
      <c r="B25" s="11"/>
      <c r="C25" s="3"/>
    </row>
    <row r="26" spans="1:13">
      <c r="C26" s="3"/>
    </row>
    <row r="27" spans="1:13">
      <c r="C27" s="3"/>
    </row>
    <row r="28" spans="1:13">
      <c r="C28" s="3"/>
    </row>
    <row r="29" spans="1:13">
      <c r="C29" s="3"/>
    </row>
    <row r="30" spans="1:13">
      <c r="C30" s="3"/>
    </row>
    <row r="31" spans="1:13">
      <c r="C31" s="3"/>
      <c r="I31" s="1"/>
    </row>
    <row r="32" spans="1:13">
      <c r="C32" s="3"/>
      <c r="I32" s="1"/>
    </row>
    <row r="33" spans="3:9">
      <c r="C33" s="3"/>
      <c r="I33" s="1"/>
    </row>
    <row r="34" spans="3:9">
      <c r="C34" s="3"/>
    </row>
  </sheetData>
  <sheetProtection sheet="1" formatRows="0"/>
  <mergeCells count="14">
    <mergeCell ref="A2:B2"/>
    <mergeCell ref="A3:A4"/>
    <mergeCell ref="B3:F3"/>
    <mergeCell ref="B4:C4"/>
    <mergeCell ref="A15:A16"/>
    <mergeCell ref="D4:F4"/>
    <mergeCell ref="G3:M3"/>
    <mergeCell ref="G4:I4"/>
    <mergeCell ref="J4:M4"/>
    <mergeCell ref="A7:A8"/>
    <mergeCell ref="A10:A14"/>
    <mergeCell ref="J6:M6"/>
    <mergeCell ref="G6:I6"/>
    <mergeCell ref="D6:F6"/>
  </mergeCells>
  <conditionalFormatting sqref="A3">
    <cfRule type="containsText" dxfId="996" priority="1" operator="containsText" text="N/A">
      <formula>NOT(ISERROR(SEARCH("N/A",A3)))</formula>
    </cfRule>
  </conditionalFormatting>
  <conditionalFormatting sqref="A2:B2">
    <cfRule type="containsText" dxfId="995" priority="198" operator="containsText" text="N/A">
      <formula>NOT(ISERROR(SEARCH("N/A",A2)))</formula>
    </cfRule>
  </conditionalFormatting>
  <conditionalFormatting sqref="A6:D6">
    <cfRule type="containsText" dxfId="994" priority="4" operator="containsText" text="N/A">
      <formula>NOT(ISERROR(SEARCH("N/A",A6)))</formula>
    </cfRule>
  </conditionalFormatting>
  <conditionalFormatting sqref="A9:E19 G17:H19 J17:K19 M17:XFD19">
    <cfRule type="containsText" dxfId="993" priority="228" operator="containsText" text="N/A">
      <formula>NOT(ISERROR(SEARCH("N/A",A9)))</formula>
    </cfRule>
  </conditionalFormatting>
  <conditionalFormatting sqref="A20:F20">
    <cfRule type="containsText" dxfId="992" priority="208" operator="containsText" text="N/A">
      <formula>NOT(ISERROR(SEARCH("N/A",A20)))</formula>
    </cfRule>
  </conditionalFormatting>
  <conditionalFormatting sqref="A5:XFD5">
    <cfRule type="containsText" dxfId="991" priority="7" operator="containsText" text="N/A">
      <formula>NOT(ISERROR(SEARCH("N/A",A5)))</formula>
    </cfRule>
  </conditionalFormatting>
  <conditionalFormatting sqref="A7:XFD8">
    <cfRule type="containsText" dxfId="990" priority="38" operator="containsText" text="N/A">
      <formula>NOT(ISERROR(SEARCH("N/A",A7)))</formula>
    </cfRule>
  </conditionalFormatting>
  <conditionalFormatting sqref="D12:E12">
    <cfRule type="expression" dxfId="989" priority="347">
      <formula>$C$12="N"</formula>
    </cfRule>
  </conditionalFormatting>
  <conditionalFormatting sqref="D7:M19">
    <cfRule type="expression" dxfId="988" priority="50">
      <formula>$C7="N"</formula>
    </cfRule>
  </conditionalFormatting>
  <conditionalFormatting sqref="F7">
    <cfRule type="expression" dxfId="987" priority="29">
      <formula>$C7="N"</formula>
    </cfRule>
    <cfRule type="containsText" dxfId="986" priority="30" operator="containsText" text="On track">
      <formula>NOT(ISERROR(SEARCH("On track",F7)))</formula>
    </cfRule>
    <cfRule type="containsText" dxfId="985" priority="31" operator="containsText" text="In Progress">
      <formula>NOT(ISERROR(SEARCH("In Progress",F7)))</formula>
    </cfRule>
    <cfRule type="containsText" dxfId="984" priority="32" operator="containsText" text="No">
      <formula>NOT(ISERROR(SEARCH("No",F7)))</formula>
    </cfRule>
    <cfRule type="containsText" dxfId="983" priority="33" operator="containsText" text="Off track">
      <formula>NOT(ISERROR(SEARCH("Off track",F7)))</formula>
    </cfRule>
    <cfRule type="containsText" dxfId="982" priority="34" operator="containsText" text="Still in development">
      <formula>NOT(ISERROR(SEARCH("Still in development",F7)))</formula>
    </cfRule>
    <cfRule type="containsText" dxfId="981" priority="35" operator="containsText" text="Yes">
      <formula>NOT(ISERROR(SEARCH("Yes",F7)))</formula>
    </cfRule>
    <cfRule type="containsBlanks" dxfId="980" priority="36">
      <formula>LEN(TRIM(F7))=0</formula>
    </cfRule>
    <cfRule type="expression" dxfId="979" priority="37">
      <formula>$C7="N"</formula>
    </cfRule>
    <cfRule type="containsText" dxfId="978" priority="39" operator="containsText" text="Yes">
      <formula>NOT(ISERROR(SEARCH("Yes",F7)))</formula>
    </cfRule>
    <cfRule type="containsText" dxfId="977" priority="40" operator="containsText" text="No">
      <formula>NOT(ISERROR(SEARCH("No",F7)))</formula>
    </cfRule>
    <cfRule type="containsText" dxfId="976" priority="41" operator="containsText" text="In Progress">
      <formula>NOT(ISERROR(SEARCH("In Progress",F7)))</formula>
    </cfRule>
  </conditionalFormatting>
  <conditionalFormatting sqref="F10:F16">
    <cfRule type="expression" dxfId="975" priority="16">
      <formula>$C10="N"</formula>
    </cfRule>
    <cfRule type="containsText" dxfId="974" priority="17" operator="containsText" text="On track">
      <formula>NOT(ISERROR(SEARCH("On track",F10)))</formula>
    </cfRule>
    <cfRule type="containsText" dxfId="973" priority="18" operator="containsText" text="In Progress">
      <formula>NOT(ISERROR(SEARCH("In Progress",F10)))</formula>
    </cfRule>
    <cfRule type="containsText" dxfId="972" priority="19" operator="containsText" text="No">
      <formula>NOT(ISERROR(SEARCH("No",F10)))</formula>
    </cfRule>
    <cfRule type="containsText" dxfId="971" priority="20" operator="containsText" text="Off track">
      <formula>NOT(ISERROR(SEARCH("Off track",F10)))</formula>
    </cfRule>
    <cfRule type="containsText" dxfId="970" priority="21" operator="containsText" text="Still in development">
      <formula>NOT(ISERROR(SEARCH("Still in development",F10)))</formula>
    </cfRule>
    <cfRule type="containsText" dxfId="969" priority="22" operator="containsText" text="Yes">
      <formula>NOT(ISERROR(SEARCH("Yes",F10)))</formula>
    </cfRule>
    <cfRule type="containsBlanks" dxfId="968" priority="23">
      <formula>LEN(TRIM(F10))=0</formula>
    </cfRule>
    <cfRule type="expression" dxfId="967" priority="24">
      <formula>$C10="N"</formula>
    </cfRule>
    <cfRule type="containsText" dxfId="966" priority="25" operator="containsText" text="N/A">
      <formula>NOT(ISERROR(SEARCH("N/A",F10)))</formula>
    </cfRule>
    <cfRule type="containsText" dxfId="965" priority="26" operator="containsText" text="Yes">
      <formula>NOT(ISERROR(SEARCH("Yes",F10)))</formula>
    </cfRule>
    <cfRule type="containsText" dxfId="964" priority="27" operator="containsText" text="No">
      <formula>NOT(ISERROR(SEARCH("No",F10)))</formula>
    </cfRule>
    <cfRule type="containsText" dxfId="963" priority="28" operator="containsText" text="In Progress">
      <formula>NOT(ISERROR(SEARCH("In Progress",F10)))</formula>
    </cfRule>
  </conditionalFormatting>
  <conditionalFormatting sqref="F17">
    <cfRule type="containsText" dxfId="962" priority="173" operator="containsText" text="On track">
      <formula>NOT(ISERROR(SEARCH("On track",F17)))</formula>
    </cfRule>
    <cfRule type="containsText" dxfId="961" priority="174" operator="containsText" text="In Progress">
      <formula>NOT(ISERROR(SEARCH("In Progress",F17)))</formula>
    </cfRule>
    <cfRule type="containsText" dxfId="960" priority="175" operator="containsText" text="No">
      <formula>NOT(ISERROR(SEARCH("No",F17)))</formula>
    </cfRule>
    <cfRule type="containsText" dxfId="959" priority="176" operator="containsText" text="Off track">
      <formula>NOT(ISERROR(SEARCH("Off track",F17)))</formula>
    </cfRule>
    <cfRule type="containsText" dxfId="958" priority="177" operator="containsText" text="Still in development">
      <formula>NOT(ISERROR(SEARCH("Still in development",F17)))</formula>
    </cfRule>
    <cfRule type="containsText" dxfId="957" priority="178" operator="containsText" text="Yes">
      <formula>NOT(ISERROR(SEARCH("Yes",F17)))</formula>
    </cfRule>
    <cfRule type="containsBlanks" dxfId="956" priority="179">
      <formula>LEN(TRIM(F17))=0</formula>
    </cfRule>
    <cfRule type="expression" dxfId="955" priority="180">
      <formula>$C17="N"</formula>
    </cfRule>
    <cfRule type="containsText" dxfId="954" priority="181" operator="containsText" text="N/A">
      <formula>NOT(ISERROR(SEARCH("N/A",F17)))</formula>
    </cfRule>
    <cfRule type="containsText" dxfId="953" priority="182" operator="containsText" text="Yes">
      <formula>NOT(ISERROR(SEARCH("Yes",F17)))</formula>
    </cfRule>
    <cfRule type="containsText" dxfId="952" priority="183" operator="containsText" text="No">
      <formula>NOT(ISERROR(SEARCH("No",F17)))</formula>
    </cfRule>
    <cfRule type="containsText" dxfId="951" priority="184" operator="containsText" text="In Progress">
      <formula>NOT(ISERROR(SEARCH("In Progress",F17)))</formula>
    </cfRule>
  </conditionalFormatting>
  <conditionalFormatting sqref="F17:F18">
    <cfRule type="expression" dxfId="950" priority="167">
      <formula>$C17="N"</formula>
    </cfRule>
  </conditionalFormatting>
  <conditionalFormatting sqref="F18">
    <cfRule type="containsText" dxfId="949" priority="160" operator="containsText" text="On track">
      <formula>NOT(ISERROR(SEARCH("On track",F18)))</formula>
    </cfRule>
    <cfRule type="containsText" dxfId="948" priority="161" operator="containsText" text="In Progress">
      <formula>NOT(ISERROR(SEARCH("In Progress",F18)))</formula>
    </cfRule>
    <cfRule type="containsText" dxfId="947" priority="162" operator="containsText" text="No">
      <formula>NOT(ISERROR(SEARCH("No",F18)))</formula>
    </cfRule>
    <cfRule type="containsText" dxfId="946" priority="163" operator="containsText" text="Off track">
      <formula>NOT(ISERROR(SEARCH("Off track",F18)))</formula>
    </cfRule>
    <cfRule type="containsText" dxfId="945" priority="164" operator="containsText" text="Still in development">
      <formula>NOT(ISERROR(SEARCH("Still in development",F18)))</formula>
    </cfRule>
    <cfRule type="containsText" dxfId="944" priority="165" operator="containsText" text="Yes">
      <formula>NOT(ISERROR(SEARCH("Yes",F18)))</formula>
    </cfRule>
    <cfRule type="containsBlanks" dxfId="943" priority="166">
      <formula>LEN(TRIM(F18))=0</formula>
    </cfRule>
    <cfRule type="containsText" dxfId="942" priority="168" operator="containsText" text="N/A">
      <formula>NOT(ISERROR(SEARCH("N/A",F18)))</formula>
    </cfRule>
    <cfRule type="containsText" dxfId="941" priority="169" operator="containsText" text="Yes">
      <formula>NOT(ISERROR(SEARCH("Yes",F18)))</formula>
    </cfRule>
    <cfRule type="containsText" dxfId="940" priority="170" operator="containsText" text="No">
      <formula>NOT(ISERROR(SEARCH("No",F18)))</formula>
    </cfRule>
    <cfRule type="containsText" dxfId="939" priority="171" operator="containsText" text="In Progress">
      <formula>NOT(ISERROR(SEARCH("In Progress",F18)))</formula>
    </cfRule>
  </conditionalFormatting>
  <conditionalFormatting sqref="F18:F19">
    <cfRule type="expression" dxfId="938" priority="154">
      <formula>$C18="N"</formula>
    </cfRule>
  </conditionalFormatting>
  <conditionalFormatting sqref="F19">
    <cfRule type="expression" dxfId="937" priority="146">
      <formula>$C19="N"</formula>
    </cfRule>
    <cfRule type="containsText" dxfId="936" priority="148" operator="containsText" text="In Progress">
      <formula>NOT(ISERROR(SEARCH("In Progress",F19)))</formula>
    </cfRule>
    <cfRule type="containsText" dxfId="935" priority="149" operator="containsText" text="No">
      <formula>NOT(ISERROR(SEARCH("No",F19)))</formula>
    </cfRule>
    <cfRule type="containsText" dxfId="934" priority="150" operator="containsText" text="Off track">
      <formula>NOT(ISERROR(SEARCH("Off track",F19)))</formula>
    </cfRule>
    <cfRule type="containsText" dxfId="933" priority="151" operator="containsText" text="Still in development">
      <formula>NOT(ISERROR(SEARCH("Still in development",F19)))</formula>
    </cfRule>
    <cfRule type="containsText" dxfId="932" priority="152" operator="containsText" text="Yes">
      <formula>NOT(ISERROR(SEARCH("Yes",F19)))</formula>
    </cfRule>
    <cfRule type="containsBlanks" dxfId="931" priority="153">
      <formula>LEN(TRIM(F19))=0</formula>
    </cfRule>
    <cfRule type="containsText" dxfId="930" priority="155" operator="containsText" text="N/A">
      <formula>NOT(ISERROR(SEARCH("N/A",F19)))</formula>
    </cfRule>
    <cfRule type="containsText" dxfId="929" priority="156" operator="containsText" text="Yes">
      <formula>NOT(ISERROR(SEARCH("Yes",F19)))</formula>
    </cfRule>
    <cfRule type="containsText" dxfId="928" priority="157" operator="containsText" text="No">
      <formula>NOT(ISERROR(SEARCH("No",F19)))</formula>
    </cfRule>
  </conditionalFormatting>
  <conditionalFormatting sqref="F19:F20">
    <cfRule type="containsText" dxfId="927" priority="147" operator="containsText" text="On track">
      <formula>NOT(ISERROR(SEARCH("On track",F19)))</formula>
    </cfRule>
    <cfRule type="containsText" dxfId="926" priority="158" operator="containsText" text="In Progress">
      <formula>NOT(ISERROR(SEARCH("In Progress",F19)))</formula>
    </cfRule>
  </conditionalFormatting>
  <conditionalFormatting sqref="F20">
    <cfRule type="containsText" dxfId="925" priority="203" operator="containsText" text="No">
      <formula>NOT(ISERROR(SEARCH("No",F20)))</formula>
    </cfRule>
    <cfRule type="containsText" dxfId="924" priority="204" operator="containsText" text="Off track">
      <formula>NOT(ISERROR(SEARCH("Off track",F20)))</formula>
    </cfRule>
    <cfRule type="containsText" dxfId="923" priority="205" operator="containsText" text="Still in development">
      <formula>NOT(ISERROR(SEARCH("Still in development",F20)))</formula>
    </cfRule>
    <cfRule type="containsText" dxfId="922" priority="206" operator="containsText" text="Yes">
      <formula>NOT(ISERROR(SEARCH("Yes",F20)))</formula>
    </cfRule>
    <cfRule type="containsBlanks" dxfId="921" priority="207">
      <formula>LEN(TRIM(F20))=0</formula>
    </cfRule>
    <cfRule type="containsText" dxfId="920" priority="209" operator="containsText" text="Yes">
      <formula>NOT(ISERROR(SEARCH("Yes",F20)))</formula>
    </cfRule>
    <cfRule type="containsText" dxfId="919" priority="210" operator="containsText" text="No">
      <formula>NOT(ISERROR(SEARCH("No",F20)))</formula>
    </cfRule>
    <cfRule type="containsText" dxfId="918" priority="211" operator="containsText" text="In Progress">
      <formula>NOT(ISERROR(SEARCH("In Progress",F20)))</formula>
    </cfRule>
  </conditionalFormatting>
  <conditionalFormatting sqref="G6">
    <cfRule type="containsText" dxfId="917" priority="5" operator="containsText" text="N/A">
      <formula>NOT(ISERROR(SEARCH("N/A",G6)))</formula>
    </cfRule>
  </conditionalFormatting>
  <conditionalFormatting sqref="G20:I20">
    <cfRule type="containsText" dxfId="916" priority="219" operator="containsText" text="N/A">
      <formula>NOT(ISERROR(SEARCH("N/A",G20)))</formula>
    </cfRule>
  </conditionalFormatting>
  <conditionalFormatting sqref="G3:XFD3 B3:B4 D4:XFD4 A21:XFD1048576">
    <cfRule type="containsText" dxfId="915" priority="258" operator="containsText" text="N/A">
      <formula>NOT(ISERROR(SEARCH("N/A",A3)))</formula>
    </cfRule>
  </conditionalFormatting>
  <conditionalFormatting sqref="G9:XFD16">
    <cfRule type="containsText" dxfId="914" priority="90" operator="containsText" text="N/A">
      <formula>NOT(ISERROR(SEARCH("N/A",G9)))</formula>
    </cfRule>
  </conditionalFormatting>
  <conditionalFormatting sqref="I7:I8">
    <cfRule type="expression" dxfId="913" priority="141">
      <formula>$C7="N"</formula>
    </cfRule>
  </conditionalFormatting>
  <conditionalFormatting sqref="I7:I14 I16">
    <cfRule type="containsText" dxfId="912" priority="362" operator="containsText" text="In Progress">
      <formula>NOT(ISERROR(SEARCH("In Progress",I7)))</formula>
    </cfRule>
  </conditionalFormatting>
  <conditionalFormatting sqref="I7:I16">
    <cfRule type="containsText" dxfId="911" priority="241" operator="containsText" text="Yes">
      <formula>NOT(ISERROR(SEARCH("Yes",I7)))</formula>
    </cfRule>
  </conditionalFormatting>
  <conditionalFormatting sqref="I10:I17">
    <cfRule type="expression" dxfId="910" priority="128">
      <formula>$C10="N"</formula>
    </cfRule>
  </conditionalFormatting>
  <conditionalFormatting sqref="I15">
    <cfRule type="containsText" dxfId="909" priority="236" operator="containsText" text="On track">
      <formula>NOT(ISERROR(SEARCH("On track",I15)))</formula>
    </cfRule>
    <cfRule type="containsText" dxfId="908" priority="237" operator="containsText" text="In Progress">
      <formula>NOT(ISERROR(SEARCH("In Progress",I15)))</formula>
    </cfRule>
    <cfRule type="containsText" dxfId="907" priority="238" operator="containsText" text="No">
      <formula>NOT(ISERROR(SEARCH("No",I15)))</formula>
    </cfRule>
    <cfRule type="containsText" dxfId="906" priority="239" operator="containsText" text="Off track">
      <formula>NOT(ISERROR(SEARCH("Off track",I15)))</formula>
    </cfRule>
    <cfRule type="containsText" dxfId="905" priority="240" operator="containsText" text="Still in development">
      <formula>NOT(ISERROR(SEARCH("Still in development",I15)))</formula>
    </cfRule>
    <cfRule type="containsBlanks" dxfId="904" priority="242">
      <formula>LEN(TRIM(I15))=0</formula>
    </cfRule>
  </conditionalFormatting>
  <conditionalFormatting sqref="I17">
    <cfRule type="containsText" dxfId="903" priority="121" operator="containsText" text="On track">
      <formula>NOT(ISERROR(SEARCH("On track",I17)))</formula>
    </cfRule>
    <cfRule type="containsText" dxfId="902" priority="122" operator="containsText" text="In Progress">
      <formula>NOT(ISERROR(SEARCH("In Progress",I17)))</formula>
    </cfRule>
    <cfRule type="containsText" dxfId="901" priority="123" operator="containsText" text="No">
      <formula>NOT(ISERROR(SEARCH("No",I17)))</formula>
    </cfRule>
    <cfRule type="containsText" dxfId="900" priority="124" operator="containsText" text="Off track">
      <formula>NOT(ISERROR(SEARCH("Off track",I17)))</formula>
    </cfRule>
    <cfRule type="containsText" dxfId="899" priority="125" operator="containsText" text="Still in development">
      <formula>NOT(ISERROR(SEARCH("Still in development",I17)))</formula>
    </cfRule>
    <cfRule type="containsText" dxfId="898" priority="126" operator="containsText" text="Yes">
      <formula>NOT(ISERROR(SEARCH("Yes",I17)))</formula>
    </cfRule>
    <cfRule type="containsBlanks" dxfId="897" priority="127">
      <formula>LEN(TRIM(I17))=0</formula>
    </cfRule>
    <cfRule type="containsText" dxfId="896" priority="129" operator="containsText" text="N/A">
      <formula>NOT(ISERROR(SEARCH("N/A",I17)))</formula>
    </cfRule>
    <cfRule type="containsText" dxfId="895" priority="130" operator="containsText" text="Yes">
      <formula>NOT(ISERROR(SEARCH("Yes",I17)))</formula>
    </cfRule>
    <cfRule type="containsText" dxfId="894" priority="131" operator="containsText" text="No">
      <formula>NOT(ISERROR(SEARCH("No",I17)))</formula>
    </cfRule>
    <cfRule type="containsText" dxfId="893" priority="132" operator="containsText" text="In Progress">
      <formula>NOT(ISERROR(SEARCH("In Progress",I17)))</formula>
    </cfRule>
  </conditionalFormatting>
  <conditionalFormatting sqref="I17:I18">
    <cfRule type="expression" dxfId="892" priority="115">
      <formula>$C17="N"</formula>
    </cfRule>
  </conditionalFormatting>
  <conditionalFormatting sqref="I18">
    <cfRule type="containsText" dxfId="891" priority="108" operator="containsText" text="On track">
      <formula>NOT(ISERROR(SEARCH("On track",I18)))</formula>
    </cfRule>
    <cfRule type="containsText" dxfId="890" priority="109" operator="containsText" text="In Progress">
      <formula>NOT(ISERROR(SEARCH("In Progress",I18)))</formula>
    </cfRule>
    <cfRule type="containsText" dxfId="889" priority="110" operator="containsText" text="No">
      <formula>NOT(ISERROR(SEARCH("No",I18)))</formula>
    </cfRule>
    <cfRule type="containsText" dxfId="888" priority="111" operator="containsText" text="Off track">
      <formula>NOT(ISERROR(SEARCH("Off track",I18)))</formula>
    </cfRule>
    <cfRule type="containsText" dxfId="887" priority="112" operator="containsText" text="Still in development">
      <formula>NOT(ISERROR(SEARCH("Still in development",I18)))</formula>
    </cfRule>
    <cfRule type="containsText" dxfId="886" priority="113" operator="containsText" text="Yes">
      <formula>NOT(ISERROR(SEARCH("Yes",I18)))</formula>
    </cfRule>
    <cfRule type="containsBlanks" dxfId="885" priority="114">
      <formula>LEN(TRIM(I18))=0</formula>
    </cfRule>
    <cfRule type="containsText" dxfId="884" priority="116" operator="containsText" text="N/A">
      <formula>NOT(ISERROR(SEARCH("N/A",I18)))</formula>
    </cfRule>
    <cfRule type="containsText" dxfId="883" priority="117" operator="containsText" text="Yes">
      <formula>NOT(ISERROR(SEARCH("Yes",I18)))</formula>
    </cfRule>
    <cfRule type="containsText" dxfId="882" priority="118" operator="containsText" text="No">
      <formula>NOT(ISERROR(SEARCH("No",I18)))</formula>
    </cfRule>
    <cfRule type="containsText" dxfId="881" priority="119" operator="containsText" text="In Progress">
      <formula>NOT(ISERROR(SEARCH("In Progress",I18)))</formula>
    </cfRule>
  </conditionalFormatting>
  <conditionalFormatting sqref="I18:I19">
    <cfRule type="expression" dxfId="880" priority="102">
      <formula>$C18="N"</formula>
    </cfRule>
  </conditionalFormatting>
  <conditionalFormatting sqref="I19">
    <cfRule type="expression" dxfId="879" priority="94">
      <formula>$C19="N"</formula>
    </cfRule>
    <cfRule type="containsText" dxfId="878" priority="96" operator="containsText" text="In Progress">
      <formula>NOT(ISERROR(SEARCH("In Progress",I19)))</formula>
    </cfRule>
    <cfRule type="containsText" dxfId="877" priority="97" operator="containsText" text="No">
      <formula>NOT(ISERROR(SEARCH("No",I19)))</formula>
    </cfRule>
    <cfRule type="containsText" dxfId="876" priority="98" operator="containsText" text="Off track">
      <formula>NOT(ISERROR(SEARCH("Off track",I19)))</formula>
    </cfRule>
    <cfRule type="containsText" dxfId="875" priority="99" operator="containsText" text="Still in development">
      <formula>NOT(ISERROR(SEARCH("Still in development",I19)))</formula>
    </cfRule>
    <cfRule type="containsText" dxfId="874" priority="100" operator="containsText" text="Yes">
      <formula>NOT(ISERROR(SEARCH("Yes",I19)))</formula>
    </cfRule>
    <cfRule type="containsBlanks" dxfId="873" priority="101">
      <formula>LEN(TRIM(I19))=0</formula>
    </cfRule>
    <cfRule type="containsText" dxfId="872" priority="103" operator="containsText" text="N/A">
      <formula>NOT(ISERROR(SEARCH("N/A",I19)))</formula>
    </cfRule>
    <cfRule type="containsText" dxfId="871" priority="104" operator="containsText" text="Yes">
      <formula>NOT(ISERROR(SEARCH("Yes",I19)))</formula>
    </cfRule>
    <cfRule type="containsText" dxfId="870" priority="105" operator="containsText" text="No">
      <formula>NOT(ISERROR(SEARCH("No",I19)))</formula>
    </cfRule>
  </conditionalFormatting>
  <conditionalFormatting sqref="I19:I20">
    <cfRule type="containsText" dxfId="869" priority="95" operator="containsText" text="On track">
      <formula>NOT(ISERROR(SEARCH("On track",I19)))</formula>
    </cfRule>
    <cfRule type="containsText" dxfId="868" priority="106" operator="containsText" text="In Progress">
      <formula>NOT(ISERROR(SEARCH("In Progress",I19)))</formula>
    </cfRule>
  </conditionalFormatting>
  <conditionalFormatting sqref="I20">
    <cfRule type="containsText" dxfId="867" priority="214" operator="containsText" text="No">
      <formula>NOT(ISERROR(SEARCH("No",I20)))</formula>
    </cfRule>
    <cfRule type="containsText" dxfId="866" priority="215" operator="containsText" text="Off track">
      <formula>NOT(ISERROR(SEARCH("Off track",I20)))</formula>
    </cfRule>
    <cfRule type="containsText" dxfId="865" priority="216" operator="containsText" text="Still in development">
      <formula>NOT(ISERROR(SEARCH("Still in development",I20)))</formula>
    </cfRule>
    <cfRule type="containsText" dxfId="864" priority="217" operator="containsText" text="Yes">
      <formula>NOT(ISERROR(SEARCH("Yes",I20)))</formula>
    </cfRule>
    <cfRule type="containsBlanks" dxfId="863" priority="218">
      <formula>LEN(TRIM(I20))=0</formula>
    </cfRule>
    <cfRule type="containsText" dxfId="862" priority="220" operator="containsText" text="Yes">
      <formula>NOT(ISERROR(SEARCH("Yes",I20)))</formula>
    </cfRule>
    <cfRule type="containsText" dxfId="861" priority="221" operator="containsText" text="No">
      <formula>NOT(ISERROR(SEARCH("No",I20)))</formula>
    </cfRule>
    <cfRule type="containsText" dxfId="860" priority="222" operator="containsText" text="In Progress">
      <formula>NOT(ISERROR(SEARCH("In Progress",I20)))</formula>
    </cfRule>
  </conditionalFormatting>
  <conditionalFormatting sqref="J6:K6 N6:XFD6">
    <cfRule type="containsText" dxfId="859" priority="2" operator="containsText" text="N/A">
      <formula>NOT(ISERROR(SEARCH("N/A",J6)))</formula>
    </cfRule>
  </conditionalFormatting>
  <conditionalFormatting sqref="J20:XFD20">
    <cfRule type="containsText" dxfId="858" priority="224" operator="containsText" text="N/A">
      <formula>NOT(ISERROR(SEARCH("N/A",J20)))</formula>
    </cfRule>
  </conditionalFormatting>
  <conditionalFormatting sqref="L9:L14">
    <cfRule type="containsText" dxfId="857" priority="91" operator="containsText" text="Yes">
      <formula>NOT(ISERROR(SEARCH("Yes",L9)))</formula>
    </cfRule>
  </conditionalFormatting>
  <conditionalFormatting sqref="L10:L16">
    <cfRule type="expression" dxfId="856" priority="89">
      <formula>$C10="N"</formula>
    </cfRule>
  </conditionalFormatting>
  <conditionalFormatting sqref="L11:L14">
    <cfRule type="containsText" dxfId="855" priority="93" operator="containsText" text="In Progress">
      <formula>NOT(ISERROR(SEARCH("In Progress",L11)))</formula>
    </cfRule>
  </conditionalFormatting>
  <conditionalFormatting sqref="L13:L14">
    <cfRule type="expression" dxfId="854" priority="81">
      <formula>$C13="N"</formula>
    </cfRule>
    <cfRule type="containsText" dxfId="853" priority="82" operator="containsText" text="On track">
      <formula>NOT(ISERROR(SEARCH("On track",L13)))</formula>
    </cfRule>
    <cfRule type="containsText" dxfId="852" priority="83" operator="containsText" text="In Progress">
      <formula>NOT(ISERROR(SEARCH("In Progress",L13)))</formula>
    </cfRule>
    <cfRule type="containsText" dxfId="851" priority="84" operator="containsText" text="No">
      <formula>NOT(ISERROR(SEARCH("No",L13)))</formula>
    </cfRule>
    <cfRule type="containsText" dxfId="850" priority="85" operator="containsText" text="Off track">
      <formula>NOT(ISERROR(SEARCH("Off track",L13)))</formula>
    </cfRule>
    <cfRule type="containsText" dxfId="849" priority="86" operator="containsText" text="Still in development">
      <formula>NOT(ISERROR(SEARCH("Still in development",L13)))</formula>
    </cfRule>
    <cfRule type="containsText" dxfId="848" priority="87" operator="containsText" text="Yes">
      <formula>NOT(ISERROR(SEARCH("Yes",L13)))</formula>
    </cfRule>
    <cfRule type="containsBlanks" dxfId="847" priority="88">
      <formula>LEN(TRIM(L13))=0</formula>
    </cfRule>
    <cfRule type="containsText" dxfId="846" priority="92" operator="containsText" text="No">
      <formula>NOT(ISERROR(SEARCH("No",L13)))</formula>
    </cfRule>
  </conditionalFormatting>
  <conditionalFormatting sqref="L15">
    <cfRule type="containsText" dxfId="845" priority="229" operator="containsText" text="On track">
      <formula>NOT(ISERROR(SEARCH("On track",L15)))</formula>
    </cfRule>
    <cfRule type="containsText" dxfId="844" priority="230" operator="containsText" text="In Progress">
      <formula>NOT(ISERROR(SEARCH("In Progress",L15)))</formula>
    </cfRule>
    <cfRule type="containsText" dxfId="843" priority="231" operator="containsText" text="No">
      <formula>NOT(ISERROR(SEARCH("No",L15)))</formula>
    </cfRule>
    <cfRule type="containsText" dxfId="842" priority="232" operator="containsText" text="Off track">
      <formula>NOT(ISERROR(SEARCH("Off track",L15)))</formula>
    </cfRule>
    <cfRule type="containsText" dxfId="841" priority="233" operator="containsText" text="Still in development">
      <formula>NOT(ISERROR(SEARCH("Still in development",L15)))</formula>
    </cfRule>
    <cfRule type="containsBlanks" dxfId="840" priority="235">
      <formula>LEN(TRIM(L15))=0</formula>
    </cfRule>
  </conditionalFormatting>
  <conditionalFormatting sqref="L15:L16">
    <cfRule type="containsText" dxfId="839" priority="234" operator="containsText" text="Yes">
      <formula>NOT(ISERROR(SEARCH("Yes",L15)))</formula>
    </cfRule>
  </conditionalFormatting>
  <conditionalFormatting sqref="L16 L9:L10">
    <cfRule type="containsText" dxfId="838" priority="360" operator="containsText" text="No">
      <formula>NOT(ISERROR(SEARCH("No",L9)))</formula>
    </cfRule>
  </conditionalFormatting>
  <conditionalFormatting sqref="L17">
    <cfRule type="containsText" dxfId="837" priority="69" operator="containsText" text="On track">
      <formula>NOT(ISERROR(SEARCH("On track",L17)))</formula>
    </cfRule>
    <cfRule type="containsText" dxfId="836" priority="70" operator="containsText" text="In Progress">
      <formula>NOT(ISERROR(SEARCH("In Progress",L17)))</formula>
    </cfRule>
    <cfRule type="containsText" dxfId="835" priority="71" operator="containsText" text="No">
      <formula>NOT(ISERROR(SEARCH("No",L17)))</formula>
    </cfRule>
    <cfRule type="containsText" dxfId="834" priority="72" operator="containsText" text="Off track">
      <formula>NOT(ISERROR(SEARCH("Off track",L17)))</formula>
    </cfRule>
    <cfRule type="containsText" dxfId="833" priority="73" operator="containsText" text="Still in development">
      <formula>NOT(ISERROR(SEARCH("Still in development",L17)))</formula>
    </cfRule>
    <cfRule type="containsText" dxfId="832" priority="74" operator="containsText" text="Yes">
      <formula>NOT(ISERROR(SEARCH("Yes",L17)))</formula>
    </cfRule>
    <cfRule type="containsBlanks" dxfId="831" priority="75">
      <formula>LEN(TRIM(L17))=0</formula>
    </cfRule>
    <cfRule type="expression" dxfId="830" priority="76">
      <formula>$C17="N"</formula>
    </cfRule>
    <cfRule type="containsText" dxfId="829" priority="77" operator="containsText" text="N/A">
      <formula>NOT(ISERROR(SEARCH("N/A",L17)))</formula>
    </cfRule>
    <cfRule type="containsText" dxfId="828" priority="78" operator="containsText" text="Yes">
      <formula>NOT(ISERROR(SEARCH("Yes",L17)))</formula>
    </cfRule>
    <cfRule type="containsText" dxfId="827" priority="79" operator="containsText" text="No">
      <formula>NOT(ISERROR(SEARCH("No",L17)))</formula>
    </cfRule>
    <cfRule type="containsText" dxfId="826" priority="80" operator="containsText" text="In Progress">
      <formula>NOT(ISERROR(SEARCH("In Progress",L17)))</formula>
    </cfRule>
  </conditionalFormatting>
  <conditionalFormatting sqref="L17:L18">
    <cfRule type="expression" dxfId="825" priority="63">
      <formula>$C17="N"</formula>
    </cfRule>
  </conditionalFormatting>
  <conditionalFormatting sqref="L18">
    <cfRule type="containsText" dxfId="824" priority="56" operator="containsText" text="On track">
      <formula>NOT(ISERROR(SEARCH("On track",L18)))</formula>
    </cfRule>
    <cfRule type="containsText" dxfId="823" priority="57" operator="containsText" text="In Progress">
      <formula>NOT(ISERROR(SEARCH("In Progress",L18)))</formula>
    </cfRule>
    <cfRule type="containsText" dxfId="822" priority="58" operator="containsText" text="No">
      <formula>NOT(ISERROR(SEARCH("No",L18)))</formula>
    </cfRule>
    <cfRule type="containsText" dxfId="821" priority="59" operator="containsText" text="Off track">
      <formula>NOT(ISERROR(SEARCH("Off track",L18)))</formula>
    </cfRule>
    <cfRule type="containsText" dxfId="820" priority="60" operator="containsText" text="Still in development">
      <formula>NOT(ISERROR(SEARCH("Still in development",L18)))</formula>
    </cfRule>
    <cfRule type="containsText" dxfId="819" priority="61" operator="containsText" text="Yes">
      <formula>NOT(ISERROR(SEARCH("Yes",L18)))</formula>
    </cfRule>
    <cfRule type="containsBlanks" dxfId="818" priority="62">
      <formula>LEN(TRIM(L18))=0</formula>
    </cfRule>
    <cfRule type="containsText" dxfId="817" priority="64" operator="containsText" text="N/A">
      <formula>NOT(ISERROR(SEARCH("N/A",L18)))</formula>
    </cfRule>
    <cfRule type="containsText" dxfId="816" priority="65" operator="containsText" text="Yes">
      <formula>NOT(ISERROR(SEARCH("Yes",L18)))</formula>
    </cfRule>
    <cfRule type="containsText" dxfId="815" priority="66" operator="containsText" text="No">
      <formula>NOT(ISERROR(SEARCH("No",L18)))</formula>
    </cfRule>
    <cfRule type="containsText" dxfId="814" priority="67" operator="containsText" text="In Progress">
      <formula>NOT(ISERROR(SEARCH("In Progress",L18)))</formula>
    </cfRule>
  </conditionalFormatting>
  <conditionalFormatting sqref="L19">
    <cfRule type="expression" dxfId="813" priority="42">
      <formula>$C19="N"</formula>
    </cfRule>
    <cfRule type="containsText" dxfId="812" priority="43" operator="containsText" text="On track">
      <formula>NOT(ISERROR(SEARCH("On track",L19)))</formula>
    </cfRule>
    <cfRule type="containsText" dxfId="811" priority="44" operator="containsText" text="In Progress">
      <formula>NOT(ISERROR(SEARCH("In Progress",L19)))</formula>
    </cfRule>
    <cfRule type="containsText" dxfId="810" priority="45" operator="containsText" text="No">
      <formula>NOT(ISERROR(SEARCH("No",L19)))</formula>
    </cfRule>
    <cfRule type="containsText" dxfId="809" priority="46" operator="containsText" text="Off track">
      <formula>NOT(ISERROR(SEARCH("Off track",L19)))</formula>
    </cfRule>
    <cfRule type="containsText" dxfId="808" priority="47" operator="containsText" text="Still in development">
      <formula>NOT(ISERROR(SEARCH("Still in development",L19)))</formula>
    </cfRule>
    <cfRule type="containsText" dxfId="807" priority="48" operator="containsText" text="Yes">
      <formula>NOT(ISERROR(SEARCH("Yes",L19)))</formula>
    </cfRule>
    <cfRule type="containsBlanks" dxfId="806" priority="49">
      <formula>LEN(TRIM(L19))=0</formula>
    </cfRule>
    <cfRule type="containsText" dxfId="805" priority="51" operator="containsText" text="N/A">
      <formula>NOT(ISERROR(SEARCH("N/A",L19)))</formula>
    </cfRule>
    <cfRule type="containsText" dxfId="804" priority="52" operator="containsText" text="Yes">
      <formula>NOT(ISERROR(SEARCH("Yes",L19)))</formula>
    </cfRule>
    <cfRule type="containsText" dxfId="803" priority="53" operator="containsText" text="No">
      <formula>NOT(ISERROR(SEARCH("No",L19)))</formula>
    </cfRule>
    <cfRule type="containsText" dxfId="802" priority="54" operator="containsText" text="In Progress">
      <formula>NOT(ISERROR(SEARCH("In Progress",L19)))</formula>
    </cfRule>
  </conditionalFormatting>
  <conditionalFormatting sqref="L20">
    <cfRule type="containsText" dxfId="801" priority="223" operator="containsText" text="Complies">
      <formula>NOT(ISERROR(SEARCH("Complies",L20)))</formula>
    </cfRule>
    <cfRule type="containsText" dxfId="800" priority="225" operator="containsText" text="No">
      <formula>NOT(ISERROR(SEARCH("No",L20)))</formula>
    </cfRule>
    <cfRule type="containsText" dxfId="799" priority="226" operator="containsText" text="Yes">
      <formula>NOT(ISERROR(SEARCH("Yes",L20)))</formula>
    </cfRule>
  </conditionalFormatting>
  <dataValidations count="5">
    <dataValidation type="list" allowBlank="1" showInputMessage="1" showErrorMessage="1" sqref="F7 I7:I19 F9:F19 L9:L19" xr:uid="{662FAB28-6825-4DFF-9B72-1888B4E16CB8}">
      <formula1>"Yes, No, In Progress, Concerns"</formula1>
    </dataValidation>
    <dataValidation type="list" allowBlank="1" showInputMessage="1" showErrorMessage="1" sqref="C15 C8 C17:C19 C11:C12" xr:uid="{8DD7227E-B862-4039-8671-D467EA81B7BB}">
      <formula1>"Y,N"</formula1>
    </dataValidation>
    <dataValidation type="list" allowBlank="1" showInputMessage="1" showErrorMessage="1" sqref="C13:C14 C7 C10 C16" xr:uid="{700A8CC0-E31D-4C7A-9EE6-119CFA4C5E80}">
      <formula1>"Y, N"</formula1>
    </dataValidation>
    <dataValidation type="list" allowBlank="1" showInputMessage="1" showErrorMessage="1" sqref="L20" xr:uid="{4311505A-2B0F-44D2-B0CA-F563AECB2F68}">
      <formula1>"Complies, Does not comply"</formula1>
    </dataValidation>
    <dataValidation type="list" allowBlank="1" showInputMessage="1" showErrorMessage="1" sqref="I20 F20" xr:uid="{3B9BEFC0-1A0F-452C-A70C-B22732C4C233}">
      <formula1>"On Track, Still in development, Off track"</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BA89-4DC3-476E-B68E-EC4074D61131}">
  <sheetPr>
    <tabColor theme="2" tint="-0.499984740745262"/>
  </sheetPr>
  <dimension ref="A1:M38"/>
  <sheetViews>
    <sheetView tabSelected="1" zoomScale="80" zoomScaleNormal="80" workbookViewId="0">
      <pane xSplit="3" ySplit="5" topLeftCell="I6" activePane="bottomRight" state="frozen"/>
      <selection pane="bottomRight" activeCell="A3" sqref="A3:A4"/>
      <selection pane="bottomLeft" activeCell="A6" sqref="A6"/>
      <selection pane="topRight" activeCell="D1" sqref="D1"/>
    </sheetView>
  </sheetViews>
  <sheetFormatPr defaultColWidth="9.140625" defaultRowHeight="15"/>
  <cols>
    <col min="1" max="1" width="45.5703125" style="89" customWidth="1"/>
    <col min="2" max="2" width="60.7109375" style="89" customWidth="1"/>
    <col min="3" max="3" width="15.5703125" style="89" customWidth="1"/>
    <col min="4" max="5" width="60.7109375" style="89" customWidth="1"/>
    <col min="6" max="6" width="12.7109375" style="95" customWidth="1"/>
    <col min="7" max="8" width="60.7109375" style="89" customWidth="1"/>
    <col min="9" max="9" width="12.7109375" style="95" customWidth="1"/>
    <col min="10" max="11" width="60.7109375" style="89" customWidth="1"/>
    <col min="12" max="12" width="12.7109375" style="95" customWidth="1"/>
    <col min="13" max="13" width="60.7109375" style="89" customWidth="1"/>
    <col min="14" max="16384" width="9.140625" style="89"/>
  </cols>
  <sheetData>
    <row r="1" spans="1:13" customFormat="1" ht="14.25" customHeight="1"/>
    <row r="2" spans="1:13" customFormat="1" ht="23.45" customHeight="1">
      <c r="A2" s="286" t="s">
        <v>168</v>
      </c>
      <c r="B2" s="287"/>
      <c r="C2" s="59"/>
      <c r="D2" s="59"/>
      <c r="E2" s="59"/>
      <c r="F2" s="59"/>
      <c r="G2" s="59"/>
      <c r="H2" s="59"/>
      <c r="I2" s="59"/>
      <c r="J2" s="59"/>
      <c r="K2" s="59"/>
      <c r="L2" s="59"/>
      <c r="M2" s="59"/>
    </row>
    <row r="3" spans="1:13" s="97" customFormat="1" ht="49.5" customHeight="1">
      <c r="A3" s="288" t="s">
        <v>103</v>
      </c>
      <c r="B3" s="289" t="s">
        <v>28</v>
      </c>
      <c r="C3" s="289"/>
      <c r="D3" s="289"/>
      <c r="E3" s="289"/>
      <c r="F3" s="290"/>
      <c r="G3" s="289" t="s">
        <v>104</v>
      </c>
      <c r="H3" s="289"/>
      <c r="I3" s="289"/>
      <c r="J3" s="289"/>
      <c r="K3" s="289"/>
      <c r="L3" s="289"/>
      <c r="M3" s="289"/>
    </row>
    <row r="4" spans="1:13" s="97" customFormat="1" ht="126" customHeight="1">
      <c r="A4" s="288"/>
      <c r="B4" s="291" t="s">
        <v>29</v>
      </c>
      <c r="C4" s="292"/>
      <c r="D4" s="295" t="s">
        <v>169</v>
      </c>
      <c r="E4" s="291"/>
      <c r="F4" s="292"/>
      <c r="G4" s="295" t="s">
        <v>106</v>
      </c>
      <c r="H4" s="291"/>
      <c r="I4" s="292"/>
      <c r="J4" s="296" t="s">
        <v>107</v>
      </c>
      <c r="K4" s="297"/>
      <c r="L4" s="297"/>
      <c r="M4" s="297"/>
    </row>
    <row r="5" spans="1:13" s="97" customFormat="1" ht="15.75" thickBot="1">
      <c r="A5" s="14" t="s">
        <v>108</v>
      </c>
      <c r="B5" s="48" t="s">
        <v>109</v>
      </c>
      <c r="C5" s="98" t="s">
        <v>110</v>
      </c>
      <c r="D5" s="98" t="s">
        <v>111</v>
      </c>
      <c r="E5" s="98" t="s">
        <v>112</v>
      </c>
      <c r="F5" s="98" t="s">
        <v>113</v>
      </c>
      <c r="G5" s="98" t="s">
        <v>114</v>
      </c>
      <c r="H5" s="98" t="s">
        <v>112</v>
      </c>
      <c r="I5" s="98" t="s">
        <v>113</v>
      </c>
      <c r="J5" s="98" t="s">
        <v>115</v>
      </c>
      <c r="K5" s="98" t="s">
        <v>112</v>
      </c>
      <c r="L5" s="98" t="s">
        <v>147</v>
      </c>
      <c r="M5" s="98" t="s">
        <v>117</v>
      </c>
    </row>
    <row r="6" spans="1:13" ht="75.95" customHeight="1" thickTop="1" thickBot="1">
      <c r="A6" s="17" t="s">
        <v>118</v>
      </c>
      <c r="B6" s="193" t="s">
        <v>170</v>
      </c>
      <c r="C6" s="194" t="s">
        <v>120</v>
      </c>
      <c r="D6" s="293" t="s">
        <v>149</v>
      </c>
      <c r="E6" s="293"/>
      <c r="F6" s="294"/>
      <c r="G6" s="293" t="s">
        <v>171</v>
      </c>
      <c r="H6" s="293"/>
      <c r="I6" s="294"/>
      <c r="J6" s="298" t="s">
        <v>172</v>
      </c>
      <c r="K6" s="298"/>
      <c r="L6" s="299"/>
      <c r="M6" s="300"/>
    </row>
    <row r="7" spans="1:13" ht="31.5" thickTop="1" thickBot="1">
      <c r="A7" s="303" t="s">
        <v>152</v>
      </c>
      <c r="B7" s="187" t="s">
        <v>153</v>
      </c>
      <c r="C7" s="380"/>
      <c r="D7" s="202" t="str" cm="1">
        <f t="array" ref="D7">_xlfn.IFS(C7="Y", "Indicate what options or systems the LCCA will evaluate.", C7="N", "N/A", C7="","Indicate what options or systems the LCCA will evaluate.")</f>
        <v>Indicate what options or systems the LCCA will evaluate.</v>
      </c>
      <c r="E7" s="205"/>
      <c r="F7" s="381"/>
      <c r="G7" s="202" t="str" cm="1">
        <f t="array" ref="G7">_xlfn.IFS(C7="Y", "Summarize results of LCCA.", C7="N", "N/A", C7="", "Summarize results of LCCA.")</f>
        <v>Summarize results of LCCA.</v>
      </c>
      <c r="H7" s="205"/>
      <c r="I7" s="361"/>
      <c r="J7" s="103" t="s">
        <v>127</v>
      </c>
      <c r="K7" s="224"/>
      <c r="L7" s="103"/>
      <c r="M7" s="134" t="str" cm="1">
        <f t="array" ref="M7">_xlfn.IFS($C7="Y", "LCCA Report", $C7="N", "N/A", $C7="", "LCCA Report")</f>
        <v>LCCA Report</v>
      </c>
    </row>
    <row r="8" spans="1:13" ht="56.1" customHeight="1" thickBot="1">
      <c r="A8" s="304"/>
      <c r="B8" s="189" t="s">
        <v>154</v>
      </c>
      <c r="C8" s="376"/>
      <c r="D8" s="88" t="s">
        <v>127</v>
      </c>
      <c r="E8" s="206"/>
      <c r="F8" s="147"/>
      <c r="G8" s="241" t="str" cm="1">
        <f t="array" ref="G8">_xlfn.IFS(C8="Y", "1) Confirm State required ELCCA workplan submited to the state.
2) Complete ELCCA by mid-design milestone and submit to the state.", C8="N", "N/A", C8="", "1) Confirm State required ELCCA workplan submited to the state.
2) Complete ELCCA by mid-design milestone and submit to the state.")</f>
        <v>1) Confirm State required ELCCA workplan submited to the state.
2) Complete ELCCA by mid-design milestone and submit to the state.</v>
      </c>
      <c r="H8" s="210"/>
      <c r="I8" s="391"/>
      <c r="J8" s="88" t="s">
        <v>127</v>
      </c>
      <c r="K8" s="206"/>
      <c r="L8" s="88"/>
      <c r="M8" s="137" t="str" cm="1">
        <f t="array" ref="M8">_xlfn.IFS(C8="Y", "ELCCA Report.", C8="N", "N/A", C8="","ELCCA Report.")</f>
        <v>ELCCA Report.</v>
      </c>
    </row>
    <row r="9" spans="1:13" ht="65.25" customHeight="1" thickTop="1" thickBot="1">
      <c r="A9" s="99" t="s">
        <v>124</v>
      </c>
      <c r="B9" s="193" t="s">
        <v>173</v>
      </c>
      <c r="C9" s="143" t="s">
        <v>120</v>
      </c>
      <c r="D9" s="242" t="s">
        <v>156</v>
      </c>
      <c r="E9" s="207"/>
      <c r="F9" s="148"/>
      <c r="G9" s="242" t="s">
        <v>174</v>
      </c>
      <c r="H9" s="104"/>
      <c r="I9" s="149"/>
      <c r="J9" s="242" t="s">
        <v>175</v>
      </c>
      <c r="K9" s="104"/>
      <c r="L9" s="102"/>
      <c r="M9" s="150"/>
    </row>
    <row r="10" spans="1:13" ht="43.5" customHeight="1" thickTop="1" thickBot="1">
      <c r="A10" s="303" t="s">
        <v>158</v>
      </c>
      <c r="B10" s="187" t="s">
        <v>159</v>
      </c>
      <c r="C10" s="380"/>
      <c r="D10" s="202" t="str" cm="1">
        <f t="array" ref="D10">_xlfn.IFS(C10="Y","Indicate any existing or new planned fossil fuel equipment or systems in the building that may be necessary for the project. Note that LCCA may be necessary to justify keeping or adding fossil fuels.", C10="N", "N/A", C10="","Indicate any existing or new planned fossil fuel equipment or systems in the building that may be necessary for the project. Note that LCCA may be necessary to justify keeping or adding fossil fuels.")</f>
        <v>Indicate any existing or new planned fossil fuel equipment or systems in the building that may be necessary for the project. Note that LCCA may be necessary to justify keeping or adding fossil fuels.</v>
      </c>
      <c r="E10" s="205"/>
      <c r="F10" s="381"/>
      <c r="G10" s="202" t="str" cm="1">
        <f t="array" ref="G10">_xlfn.IFS($C10="Y", "Indicate resolution on use of fossil fuels on the project and note estimated annual fossil fuel use.", $C10="N", "N/A", $C10="", "Indicate resolution on use of fossil fuels on the project and note estimated annual fossil fuel use.")</f>
        <v>Indicate resolution on use of fossil fuels on the project and note estimated annual fossil fuel use.</v>
      </c>
      <c r="H10" s="205"/>
      <c r="I10" s="361"/>
      <c r="J10" s="202" t="str" cm="1">
        <f t="array" ref="J10">_xlfn.IFS($C10="Y", "Confirm use(s) of fossil fuels on the project and estimated annual fossil fuel use.", $C10="N", "N/A", $C10="", "Confirm use(s) of fossil fuels on the project and estimated annual fossil fuel use.")</f>
        <v>Confirm use(s) of fossil fuels on the project and estimated annual fossil fuel use.</v>
      </c>
      <c r="K10" s="205"/>
      <c r="L10" s="362"/>
      <c r="M10" s="139" t="s">
        <v>136</v>
      </c>
    </row>
    <row r="11" spans="1:13" ht="60.75" thickBot="1">
      <c r="A11" s="305"/>
      <c r="B11" s="188" t="s">
        <v>160</v>
      </c>
      <c r="C11" s="384"/>
      <c r="D11" s="240" t="str" cm="1">
        <f t="array" ref="D11">_xlfn.IFS(C11="Y","Indicate plans for connecting to district energy.", C11="N", "N/A", C11="","Indicate plans for connecting to district energy.")</f>
        <v>Indicate plans for connecting to district energy.</v>
      </c>
      <c r="E11" s="208"/>
      <c r="F11" s="386"/>
      <c r="G11" s="240" t="str" cm="1">
        <f t="array" ref="G11">_xlfn.IFS($C11="Y", "Confirm project is on track for connecting to district energy.", $C11="N", "N/A", $C11="", "Confirm project is on track for connecting to district energy.")</f>
        <v>Confirm project is on track for connecting to district energy.</v>
      </c>
      <c r="H11" s="208"/>
      <c r="I11" s="385"/>
      <c r="J11" s="240" t="str" cm="1">
        <f t="array" ref="J11">_xlfn.IFS($C11="Y", "Indicate here if project connected to district energy.", $C11="N", "N/A", $C11="", "Indicate here if project connected to district energy.")</f>
        <v>Indicate here if project connected to district energy.</v>
      </c>
      <c r="K11" s="208"/>
      <c r="L11" s="396"/>
      <c r="M11" s="140" t="s">
        <v>136</v>
      </c>
    </row>
    <row r="12" spans="1:13" ht="45.75" thickBot="1">
      <c r="A12" s="305"/>
      <c r="B12" s="188" t="s">
        <v>161</v>
      </c>
      <c r="C12" s="384"/>
      <c r="D12" s="240" t="str" cm="1">
        <f t="array" ref="D12">_xlfn.IFS($C12="Y", "Summarize opportunities for energy conservation.", $C12="N", "N/A", $C12="","Summarize opportunities for energy conservation.")</f>
        <v>Summarize opportunities for energy conservation.</v>
      </c>
      <c r="E12" s="208"/>
      <c r="F12" s="386"/>
      <c r="G12" s="240" t="str" cm="1">
        <f t="array" ref="G12">_xlfn.IFS($C12="Y", "Indicate energy conservation measures planning to include in the project and estimated energy savings.", $C12="N", "N/A", $C12="", "Indicate energy conservation measures planning to include in the project and estimated energy savings.")</f>
        <v>Indicate energy conservation measures planning to include in the project and estimated energy savings.</v>
      </c>
      <c r="H12" s="208"/>
      <c r="I12" s="385"/>
      <c r="J12" s="240" t="str" cm="1">
        <f t="array" ref="J12">_xlfn.IFS($C12="Y", "Confirm energy conservation measures included and estimated energy savings.", $C12="N", "N/A", $C12="", "Confirm energy conservation measures included and estimated energy savings.")</f>
        <v>Confirm energy conservation measures included and estimated energy savings.</v>
      </c>
      <c r="K12" s="208"/>
      <c r="L12" s="396"/>
      <c r="M12" s="141" t="str" cm="1">
        <f t="array" ref="M12">_xlfn.IFS($C12="Y", "Back up calculations for estimated energy savings through energy conservation.", $C12="N", "N/A", $C12="", "Back up calculations for estimated energy savings through energy conservation.")</f>
        <v>Back up calculations for estimated energy savings through energy conservation.</v>
      </c>
    </row>
    <row r="13" spans="1:13" ht="92.45" customHeight="1" thickBot="1">
      <c r="A13" s="305"/>
      <c r="B13" s="188" t="s">
        <v>162</v>
      </c>
      <c r="C13" s="397"/>
      <c r="D13" s="240" t="str" cm="1">
        <f t="array" ref="D13">_xlfn.IFS(C13="Y", "Calculate EUIt by activity for the spaces within the project scope per CBPS and list results here.", C13="N", "N/A", C13="", "Calculate EUIt by activity for the spaces within the project scope per CBPS and list results here.")</f>
        <v>Calculate EUIt by activity for the spaces within the project scope per CBPS and list results here.</v>
      </c>
      <c r="E13" s="208"/>
      <c r="F13" s="386"/>
      <c r="G13" s="240" t="str" cm="1">
        <f t="array" ref="G13">_xlfn.IFS(C13="Y", "Confirm the applicable target
Provide the estimated EUI for the spaces within the project scope.", C13="N", "N/A", C13="", "Confirm the applicable target
Provide the estimated EUI for the spaces within the project scope.")</f>
        <v>Confirm the applicable target
Provide the estimated EUI for the spaces within the project scope.</v>
      </c>
      <c r="H13" s="208"/>
      <c r="I13" s="385"/>
      <c r="J13" s="240" t="str" cm="1">
        <f t="array" ref="J13">_xlfn.IFS(C13="Y", "Provide the final EUI for the spaces within the project scope.", C13="N", "N/A", C13="", "Provide the final EUI for the spaces within the project scope.")</f>
        <v>Provide the final EUI for the spaces within the project scope.</v>
      </c>
      <c r="K13" s="208"/>
      <c r="L13" s="396"/>
      <c r="M13" s="140" t="s">
        <v>136</v>
      </c>
    </row>
    <row r="14" spans="1:13" ht="92.45" customHeight="1" thickBot="1">
      <c r="A14" s="304"/>
      <c r="B14" s="188" t="s">
        <v>163</v>
      </c>
      <c r="C14" s="376"/>
      <c r="D14" s="243" t="str" cm="1">
        <f t="array" ref="D14">_xlfn.IFS(C14="Y", "Calculate GHGi target by activity for the spaces within the project scope per BEPS and list results here.", C14="N", "N/A", C14="", "Calculate GHGi target by activity for the spaces within the project scope per BEPS and list results here.")</f>
        <v>Calculate GHGi target by activity for the spaces within the project scope per BEPS and list results here.</v>
      </c>
      <c r="E14" s="209"/>
      <c r="F14" s="398"/>
      <c r="G14" s="247" t="str" cm="1">
        <f t="array" ref="G14">_xlfn.IFS(C14="Y", "Confirm the applicable target
Provide the estimated GHGi for the spaces within the project scope.", C14="N", "N/A", C14="", "Confirm the applicable target
Provide the estimated GHGi for the spaces within the project scope.")</f>
        <v>Confirm the applicable target
Provide the estimated GHGi for the spaces within the project scope.</v>
      </c>
      <c r="H14" s="222"/>
      <c r="I14" s="399"/>
      <c r="J14" s="247" t="str" cm="1">
        <f t="array" ref="J14">_xlfn.IFS(C14="Y", "Provide the final GHGi for the spaces within the project scope.", C14="N", "N/A", C14="", "Provide the final GHGi for the spaces within the project scope.")</f>
        <v>Provide the final GHGi for the spaces within the project scope.</v>
      </c>
      <c r="K14" s="222"/>
      <c r="L14" s="400"/>
      <c r="M14" s="151" t="s">
        <v>136</v>
      </c>
    </row>
    <row r="15" spans="1:13" s="1" customFormat="1" ht="45" customHeight="1" thickTop="1" thickBot="1">
      <c r="A15" s="340" t="s">
        <v>164</v>
      </c>
      <c r="B15" s="187" t="s">
        <v>165</v>
      </c>
      <c r="C15" s="380"/>
      <c r="D15" s="202" t="str" cm="1">
        <f t="array" ref="D15">_xlfn.IFS($C15="Y", "List likely water consuming fixtures, appliances, or equipment.", $C15="N", "N/A", $C15="", "List likely water consuming fixtures, appliances, or equipment.")</f>
        <v>List likely water consuming fixtures, appliances, or equipment.</v>
      </c>
      <c r="E15" s="205"/>
      <c r="F15" s="361"/>
      <c r="G15" s="202" t="str" cm="1">
        <f t="array" ref="G15">_xlfn.IFS($C15="Y", "List the water consuming fixtures, appliances, and equipment planned for the project and their efficiency standards.", $C15="N", "N/A", $C15="","List the water consuming fixtures, appliances, and equipment planned for the project and their efficiency standards.")</f>
        <v>List the water consuming fixtures, appliances, and equipment planned for the project and their efficiency standards.</v>
      </c>
      <c r="H15" s="205"/>
      <c r="I15" s="361"/>
      <c r="J15" s="103" t="s">
        <v>127</v>
      </c>
      <c r="K15" s="205"/>
      <c r="L15" s="362"/>
      <c r="M15" s="139" t="s">
        <v>136</v>
      </c>
    </row>
    <row r="16" spans="1:13" s="1" customFormat="1" ht="45.75" thickBot="1">
      <c r="A16" s="375"/>
      <c r="B16" s="195" t="s">
        <v>176</v>
      </c>
      <c r="C16" s="135"/>
      <c r="D16" s="241" t="str" cm="1">
        <f t="array" ref="D16">_xlfn.IFS(C16="Y", "Indicate required percent reduction here.", C16="N", "N/A", C16="", "Indicate required percent reduction here.")</f>
        <v>Indicate required percent reduction here.</v>
      </c>
      <c r="E16" s="210"/>
      <c r="F16" s="392"/>
      <c r="G16" s="241" t="str" cm="1">
        <f t="array" ref="G16">_xlfn.IFS($C16="Y", "Update water savings or confirm project on-track", $C16="N", "N/A", $C16="","Update water savings or confirm project on-track")</f>
        <v>Update water savings or confirm project on-track</v>
      </c>
      <c r="H16" s="210"/>
      <c r="I16" s="391"/>
      <c r="J16" s="241" t="str" cm="1">
        <f t="array" ref="J16">_xlfn.IFS($C16="Y", "Enter the water savings from final fixtures, appliances, and equipment.", $C16="N", "N/A", $C16="","Enter the water savings from final fixtures, appliances, and equipment.")</f>
        <v>Enter the water savings from final fixtures, appliances, and equipment.</v>
      </c>
      <c r="K16" s="210"/>
      <c r="L16" s="389"/>
      <c r="M16" s="191" t="s">
        <v>177</v>
      </c>
    </row>
    <row r="17" spans="1:13" ht="79.5" customHeight="1" thickTop="1" thickBot="1">
      <c r="A17" s="99" t="s">
        <v>128</v>
      </c>
      <c r="B17" s="180" t="s">
        <v>178</v>
      </c>
      <c r="C17" s="377" t="s">
        <v>120</v>
      </c>
      <c r="D17" s="202" t="s">
        <v>130</v>
      </c>
      <c r="E17" s="211"/>
      <c r="F17" s="364"/>
      <c r="G17" s="237" t="s">
        <v>131</v>
      </c>
      <c r="H17" s="211"/>
      <c r="I17" s="361"/>
      <c r="J17" s="237" t="s">
        <v>132</v>
      </c>
      <c r="K17" s="211"/>
      <c r="L17" s="362"/>
      <c r="M17" s="134" t="s">
        <v>133</v>
      </c>
    </row>
    <row r="18" spans="1:13" ht="67.5" customHeight="1" thickTop="1" thickBot="1">
      <c r="A18" s="285" t="s">
        <v>179</v>
      </c>
      <c r="B18" s="266" t="s">
        <v>180</v>
      </c>
      <c r="C18" s="401" t="s">
        <v>120</v>
      </c>
      <c r="D18" s="245" t="s">
        <v>181</v>
      </c>
      <c r="E18" s="203"/>
      <c r="F18" s="402"/>
      <c r="G18" s="245" t="s">
        <v>182</v>
      </c>
      <c r="H18" s="203"/>
      <c r="I18" s="391"/>
      <c r="J18" s="245" t="s">
        <v>183</v>
      </c>
      <c r="K18" s="203"/>
      <c r="L18" s="389"/>
      <c r="M18" s="403" t="s">
        <v>184</v>
      </c>
    </row>
    <row r="19" spans="1:13" ht="31.5" thickTop="1" thickBot="1">
      <c r="A19" s="99" t="s">
        <v>185</v>
      </c>
      <c r="B19" s="193" t="s">
        <v>186</v>
      </c>
      <c r="C19" s="145"/>
      <c r="D19" s="246" t="str" cm="1">
        <f t="array" ref="D19">_xlfn.IFS(C19="Y", "Identify the applicable UW Bird-Friendly Design Guidelines.", C19="N", "N/A", C19="", "Identify the applicable UW Bird-Friendly Design Guidelines.")</f>
        <v>Identify the applicable UW Bird-Friendly Design Guidelines.</v>
      </c>
      <c r="E19" s="204"/>
      <c r="F19" s="404"/>
      <c r="G19" s="246" t="str" cm="1">
        <f t="array" ref="G19">_xlfn.IFS(C19="Y", "Confirm the UW Bird-Friendly Design Guidelines planned for the project.", C19="N", "N/A", C19="", "Confirm the UW Bird-Friendly Design Guidelines planned for the project.")</f>
        <v>Confirm the UW Bird-Friendly Design Guidelines planned for the project.</v>
      </c>
      <c r="H19" s="213"/>
      <c r="I19" s="361"/>
      <c r="J19" s="246" t="str" cm="1">
        <f t="array" ref="J19">_xlfn.IFS(C19="Y", "Confirm the UW Bird-Friendly Design Guidelines included in the project.", C19="N", "N/A", C19="", "Confirm the UW Bird-Friendly Design Guidelines included in the project.")</f>
        <v>Confirm the UW Bird-Friendly Design Guidelines included in the project.</v>
      </c>
      <c r="K19" s="213"/>
      <c r="L19" s="362"/>
      <c r="M19" s="150" t="s">
        <v>136</v>
      </c>
    </row>
    <row r="20" spans="1:13" ht="66.75" customHeight="1" thickTop="1" thickBot="1">
      <c r="A20" s="306" t="s">
        <v>134</v>
      </c>
      <c r="B20" s="405" t="s">
        <v>187</v>
      </c>
      <c r="C20" s="144"/>
      <c r="D20" s="244" t="str" cm="1">
        <f t="array" ref="D20">_xlfn.IFS(C20="Y", "Describe opportunities to add or improve showers and changing facilities for staff or to include other features and materials that support health and well-being.", C20="N", "N/A", C20="", "Describe opportunities to add or improve showers and changing facilities for staff or to include other features and materials that support health and well-being.")</f>
        <v>Describe opportunities to add or improve showers and changing facilities for staff or to include other features and materials that support health and well-being.</v>
      </c>
      <c r="E20" s="212"/>
      <c r="F20" s="406"/>
      <c r="G20" s="265" t="str" cm="1">
        <f t="array" ref="G20">_xlfn.IFS(C20="Y", "Confirm plans for added or improved showers and changing facilities or other health and well-being strategies.", C20="N", "N/A", C20="", "Confirm plans for added or improved showers and changing facilities or other health and well-being strategies.")</f>
        <v>Confirm plans for added or improved showers and changing facilities or other health and well-being strategies.</v>
      </c>
      <c r="H20" s="212"/>
      <c r="I20" s="361"/>
      <c r="J20" s="244" t="str" cm="1">
        <f t="array" ref="J20">_xlfn.IFS(C20="Y", "Confirm added or improved showers and changing facilities or other health and well-being strategies included in the project.", C20="N", "N/A", C20="", "Confirm added or improved showers and changing facilities or other health and well-being strategies included in the project.")</f>
        <v>Confirm added or improved showers and changing facilities or other health and well-being strategies included in the project.</v>
      </c>
      <c r="K20" s="213"/>
      <c r="L20" s="407"/>
      <c r="M20" s="408" t="s">
        <v>136</v>
      </c>
    </row>
    <row r="21" spans="1:13" ht="91.5" customHeight="1" thickBot="1">
      <c r="A21" s="307"/>
      <c r="B21" s="274" t="s">
        <v>188</v>
      </c>
      <c r="C21" s="409" t="s">
        <v>120</v>
      </c>
      <c r="D21" s="275" t="s">
        <v>189</v>
      </c>
      <c r="E21" s="228"/>
      <c r="F21" s="276"/>
      <c r="G21" s="264" t="s">
        <v>190</v>
      </c>
      <c r="H21" s="228"/>
      <c r="I21" s="276"/>
      <c r="J21" s="284" t="s">
        <v>191</v>
      </c>
      <c r="K21" s="269"/>
      <c r="L21" s="410"/>
      <c r="M21" s="283" t="s">
        <v>192</v>
      </c>
    </row>
    <row r="22" spans="1:13" ht="44.1" customHeight="1" thickTop="1" thickBot="1">
      <c r="A22" s="301" t="s">
        <v>137</v>
      </c>
      <c r="B22" s="405" t="s">
        <v>193</v>
      </c>
      <c r="C22" s="144"/>
      <c r="D22" s="244" t="str" cm="1">
        <f t="array" ref="D22">_xlfn.IFS(C22="Y", "Describe opportunities to add or improve lactation facilities for staff or to include other features that support equity.", C22="N", "N/A", C22="", "Describe opportunities to add or improve lactation facilities for staff or to include other features that support equity.")</f>
        <v>Describe opportunities to add or improve lactation facilities for staff or to include other features that support equity.</v>
      </c>
      <c r="E22" s="212"/>
      <c r="F22" s="406"/>
      <c r="G22" s="244" t="str" cm="1">
        <f t="array" ref="G22">_xlfn.IFS(C22="Y", "Confirm plans for added or improved lactation facilities or other equity strategies.", C22="N", "N/A", C22="", "Confirm plans for added or improved lactation facilities or other equity strategies.")</f>
        <v>Confirm plans for added or improved lactation facilities or other equity strategies.</v>
      </c>
      <c r="H22" s="212"/>
      <c r="I22" s="361"/>
      <c r="J22" s="244" t="str" cm="1">
        <f t="array" ref="J22">_xlfn.IFS(C22="Y", "Confirm added or improved lactation facilities or other equity strategies included in the project.", C22="N", "N/A", C22="", "Confirm added or improved lactation facilities or other equity strategies included in the project.")</f>
        <v>Confirm added or improved lactation facilities or other equity strategies included in the project.</v>
      </c>
      <c r="K22" s="212"/>
      <c r="L22" s="362"/>
      <c r="M22" s="411" t="s">
        <v>136</v>
      </c>
    </row>
    <row r="23" spans="1:13" ht="51" customHeight="1">
      <c r="A23" s="302"/>
      <c r="B23" s="266" t="s">
        <v>194</v>
      </c>
      <c r="C23" s="146"/>
      <c r="D23" s="245" t="str" cm="1">
        <f t="array" ref="D23">_xlfn.IFS(C23="Y", "Follow UW Gender Inclusive Restroom Design Guidance in FDS. Track any variances with other project variances.", C23="N", "N/A", C23="", "Follow UW Gender Inclusive Restroom Design Guidance in FDS. Track any variances with other project variances.")</f>
        <v>Follow UW Gender Inclusive Restroom Design Guidance in FDS. Track any variances with other project variances.</v>
      </c>
      <c r="E23" s="203"/>
      <c r="F23" s="402"/>
      <c r="G23" s="412" t="s">
        <v>127</v>
      </c>
      <c r="H23" s="223"/>
      <c r="I23" s="413"/>
      <c r="J23" s="412" t="s">
        <v>127</v>
      </c>
      <c r="K23" s="223"/>
      <c r="L23" s="414"/>
      <c r="M23" s="415" t="s">
        <v>136</v>
      </c>
    </row>
    <row r="24" spans="1:13">
      <c r="C24" s="90"/>
      <c r="D24" s="100" t="s">
        <v>139</v>
      </c>
      <c r="E24" s="100"/>
      <c r="F24" s="5"/>
      <c r="G24" s="100" t="s">
        <v>140</v>
      </c>
      <c r="H24" s="100"/>
      <c r="I24" s="5"/>
      <c r="J24" s="100" t="s">
        <v>141</v>
      </c>
      <c r="K24" s="100"/>
      <c r="L24" s="4"/>
    </row>
    <row r="25" spans="1:13">
      <c r="C25" s="90"/>
      <c r="D25" s="101" t="s">
        <v>142</v>
      </c>
      <c r="E25" s="101"/>
      <c r="F25" s="91" t="s">
        <v>17</v>
      </c>
      <c r="G25" s="101" t="s">
        <v>142</v>
      </c>
      <c r="H25" s="101"/>
      <c r="I25" s="91" t="s">
        <v>17</v>
      </c>
      <c r="J25" s="101" t="s">
        <v>142</v>
      </c>
      <c r="K25" s="101"/>
      <c r="L25" s="91" t="s">
        <v>18</v>
      </c>
    </row>
    <row r="26" spans="1:13" ht="45">
      <c r="C26" s="90"/>
      <c r="D26" s="101" t="s">
        <v>143</v>
      </c>
      <c r="E26" s="101"/>
      <c r="F26" s="92" t="s">
        <v>19</v>
      </c>
      <c r="G26" s="101" t="s">
        <v>143</v>
      </c>
      <c r="H26" s="101"/>
      <c r="I26" s="92" t="s">
        <v>19</v>
      </c>
      <c r="J26" s="101" t="s">
        <v>144</v>
      </c>
      <c r="K26" s="101"/>
      <c r="L26" s="93" t="s">
        <v>21</v>
      </c>
    </row>
    <row r="27" spans="1:13">
      <c r="B27" s="8"/>
      <c r="C27" s="90"/>
      <c r="D27" s="101" t="s">
        <v>144</v>
      </c>
      <c r="E27" s="101"/>
      <c r="F27" s="94" t="s">
        <v>22</v>
      </c>
      <c r="G27" s="101" t="s">
        <v>144</v>
      </c>
      <c r="H27" s="101"/>
      <c r="I27" s="94" t="s">
        <v>22</v>
      </c>
    </row>
    <row r="28" spans="1:13">
      <c r="B28" s="8"/>
      <c r="C28" s="90"/>
    </row>
    <row r="29" spans="1:13">
      <c r="B29" s="8"/>
      <c r="C29" s="90"/>
    </row>
    <row r="30" spans="1:13">
      <c r="B30" s="8"/>
      <c r="C30" s="90"/>
      <c r="D30" s="96"/>
      <c r="E30" s="96"/>
    </row>
    <row r="31" spans="1:13">
      <c r="B31" s="8"/>
      <c r="C31" s="90"/>
    </row>
    <row r="32" spans="1:13">
      <c r="B32" s="8"/>
      <c r="C32" s="90"/>
    </row>
    <row r="33" spans="2:3">
      <c r="B33" s="8"/>
      <c r="C33" s="90"/>
    </row>
    <row r="34" spans="2:3">
      <c r="B34" s="8"/>
      <c r="C34" s="90"/>
    </row>
    <row r="35" spans="2:3">
      <c r="B35" s="8"/>
      <c r="C35" s="90"/>
    </row>
    <row r="36" spans="2:3">
      <c r="B36" s="8"/>
      <c r="C36" s="90"/>
    </row>
    <row r="37" spans="2:3">
      <c r="B37" s="8"/>
      <c r="C37" s="90"/>
    </row>
    <row r="38" spans="2:3">
      <c r="B38" s="8"/>
      <c r="C38" s="90"/>
    </row>
  </sheetData>
  <sheetProtection sheet="1" formatRows="0"/>
  <mergeCells count="16">
    <mergeCell ref="A22:A23"/>
    <mergeCell ref="A7:A8"/>
    <mergeCell ref="A10:A14"/>
    <mergeCell ref="A15:A16"/>
    <mergeCell ref="A20:A21"/>
    <mergeCell ref="G3:M3"/>
    <mergeCell ref="G4:I4"/>
    <mergeCell ref="J4:M4"/>
    <mergeCell ref="G6:I6"/>
    <mergeCell ref="J6:M6"/>
    <mergeCell ref="A2:B2"/>
    <mergeCell ref="A3:A4"/>
    <mergeCell ref="B3:F3"/>
    <mergeCell ref="B4:C4"/>
    <mergeCell ref="D6:F6"/>
    <mergeCell ref="D4:F4"/>
  </mergeCells>
  <conditionalFormatting sqref="A3 A9:XFD14 A17:XFD20 A16 C16 A15:C15 E15:F16 K15:XFD15 K16:L16 N16:XFD16 H15:I16">
    <cfRule type="containsText" dxfId="798" priority="69" operator="containsText" text="N/A">
      <formula>NOT(ISERROR(SEARCH("N/A",A3)))</formula>
    </cfRule>
  </conditionalFormatting>
  <conditionalFormatting sqref="A2:B2 B3:B4">
    <cfRule type="containsText" dxfId="797" priority="139" operator="containsText" text="N/A">
      <formula>NOT(ISERROR(SEARCH("N/A",A2)))</formula>
    </cfRule>
  </conditionalFormatting>
  <conditionalFormatting sqref="A6:D6 G6">
    <cfRule type="containsText" dxfId="796" priority="73" operator="containsText" text="N/A">
      <formula>NOT(ISERROR(SEARCH("N/A",A6)))</formula>
    </cfRule>
  </conditionalFormatting>
  <conditionalFormatting sqref="A24:F24 G3:XFD3 D4:XFD4 A23:XFD23">
    <cfRule type="containsText" dxfId="795" priority="149" operator="containsText" text="N/A">
      <formula>NOT(ISERROR(SEARCH("N/A",A3)))</formula>
    </cfRule>
  </conditionalFormatting>
  <conditionalFormatting sqref="A7:I8">
    <cfRule type="containsText" dxfId="794" priority="135" operator="containsText" text="N/A">
      <formula>NOT(ISERROR(SEARCH("N/A",A7)))</formula>
    </cfRule>
  </conditionalFormatting>
  <conditionalFormatting sqref="A22:K22">
    <cfRule type="containsText" dxfId="793" priority="122" operator="containsText" text="N/A">
      <formula>NOT(ISERROR(SEARCH("N/A",A22)))</formula>
    </cfRule>
  </conditionalFormatting>
  <conditionalFormatting sqref="A5:XFD5">
    <cfRule type="containsText" dxfId="792" priority="75" operator="containsText" text="N/A">
      <formula>NOT(ISERROR(SEARCH("N/A",A5)))</formula>
    </cfRule>
  </conditionalFormatting>
  <conditionalFormatting sqref="A25:XFD26 A27:A38 C27:XFD38 A39:XFD1048576">
    <cfRule type="containsText" dxfId="791" priority="85" operator="containsText" text="N/A">
      <formula>NOT(ISERROR(SEARCH("N/A",A25)))</formula>
    </cfRule>
  </conditionalFormatting>
  <conditionalFormatting sqref="B21:K21 M21:XFD21">
    <cfRule type="containsText" dxfId="790" priority="36" operator="containsText" text="N/A">
      <formula>NOT(ISERROR(SEARCH("N/A",B21)))</formula>
    </cfRule>
  </conditionalFormatting>
  <conditionalFormatting sqref="D21:K21 M21">
    <cfRule type="expression" dxfId="789" priority="31">
      <formula>$C21="N"</formula>
    </cfRule>
  </conditionalFormatting>
  <conditionalFormatting sqref="D6:M14 D22:M23 D17:M20 E15:F16 K15:M15 K16:L16 H15:I16">
    <cfRule type="expression" dxfId="788" priority="87">
      <formula>$C6="N"</formula>
    </cfRule>
  </conditionalFormatting>
  <conditionalFormatting sqref="F7">
    <cfRule type="containsText" dxfId="787" priority="247" operator="containsText" text="Yes">
      <formula>NOT(ISERROR(SEARCH("Yes",F7)))</formula>
    </cfRule>
    <cfRule type="containsText" dxfId="786" priority="249" operator="containsText" text="In Progress">
      <formula>NOT(ISERROR(SEARCH("In Progress",F7)))</formula>
    </cfRule>
  </conditionalFormatting>
  <conditionalFormatting sqref="F9 F18:F20 F22:F23 I23">
    <cfRule type="containsText" dxfId="785" priority="269" operator="containsText" text="In Progress">
      <formula>NOT(ISERROR(SEARCH("In Progress",F9)))</formula>
    </cfRule>
    <cfRule type="containsText" dxfId="784" priority="270" operator="containsText" text="Yes">
      <formula>NOT(ISERROR(SEARCH("Yes",F9)))</formula>
    </cfRule>
  </conditionalFormatting>
  <conditionalFormatting sqref="F10:F14">
    <cfRule type="containsText" dxfId="783" priority="238" operator="containsText" text="In Progress">
      <formula>NOT(ISERROR(SEARCH("In Progress",F10)))</formula>
    </cfRule>
  </conditionalFormatting>
  <conditionalFormatting sqref="F10:F16">
    <cfRule type="containsText" dxfId="782" priority="227" operator="containsText" text="Yes">
      <formula>NOT(ISERROR(SEARCH("Yes",F10)))</formula>
    </cfRule>
  </conditionalFormatting>
  <conditionalFormatting sqref="F15">
    <cfRule type="containsText" dxfId="781" priority="222" operator="containsText" text="On track">
      <formula>NOT(ISERROR(SEARCH("On track",F15)))</formula>
    </cfRule>
    <cfRule type="containsText" dxfId="780" priority="223" operator="containsText" text="In Progress">
      <formula>NOT(ISERROR(SEARCH("In Progress",F15)))</formula>
    </cfRule>
    <cfRule type="containsText" dxfId="779" priority="224" operator="containsText" text="No">
      <formula>NOT(ISERROR(SEARCH("No",F15)))</formula>
    </cfRule>
    <cfRule type="containsText" dxfId="778" priority="225" operator="containsText" text="Off track">
      <formula>NOT(ISERROR(SEARCH("Off track",F15)))</formula>
    </cfRule>
    <cfRule type="containsText" dxfId="777" priority="226" operator="containsText" text="Still in development">
      <formula>NOT(ISERROR(SEARCH("Still in development",F15)))</formula>
    </cfRule>
    <cfRule type="containsBlanks" dxfId="776" priority="228">
      <formula>LEN(TRIM(F15))=0</formula>
    </cfRule>
  </conditionalFormatting>
  <conditionalFormatting sqref="F16">
    <cfRule type="containsText" dxfId="775" priority="231" operator="containsText" text="In Progress">
      <formula>NOT(ISERROR(SEARCH("In Progress",F16)))</formula>
    </cfRule>
  </conditionalFormatting>
  <conditionalFormatting sqref="F17">
    <cfRule type="containsText" dxfId="774" priority="200" operator="containsText" text="On track">
      <formula>NOT(ISERROR(SEARCH("On track",F17)))</formula>
    </cfRule>
    <cfRule type="containsText" dxfId="773" priority="201" operator="containsText" text="In Progress">
      <formula>NOT(ISERROR(SEARCH("In Progress",F17)))</formula>
    </cfRule>
    <cfRule type="containsText" dxfId="772" priority="202" operator="containsText" text="No">
      <formula>NOT(ISERROR(SEARCH("No",F17)))</formula>
    </cfRule>
    <cfRule type="containsText" dxfId="771" priority="203" operator="containsText" text="Off track">
      <formula>NOT(ISERROR(SEARCH("Off track",F17)))</formula>
    </cfRule>
    <cfRule type="containsText" dxfId="770" priority="204" operator="containsText" text="Still in development">
      <formula>NOT(ISERROR(SEARCH("Still in development",F17)))</formula>
    </cfRule>
    <cfRule type="containsText" dxfId="769" priority="205" operator="containsText" text="Yes">
      <formula>NOT(ISERROR(SEARCH("Yes",F17)))</formula>
    </cfRule>
    <cfRule type="containsBlanks" dxfId="768" priority="206">
      <formula>LEN(TRIM(F17))=0</formula>
    </cfRule>
  </conditionalFormatting>
  <conditionalFormatting sqref="F21">
    <cfRule type="containsText" dxfId="767" priority="56" operator="containsText" text="On track">
      <formula>NOT(ISERROR(SEARCH("On track",F21)))</formula>
    </cfRule>
    <cfRule type="containsText" dxfId="766" priority="57" operator="containsText" text="In Progress">
      <formula>NOT(ISERROR(SEARCH("In Progress",F21)))</formula>
    </cfRule>
    <cfRule type="containsText" dxfId="765" priority="58" operator="containsText" text="No">
      <formula>NOT(ISERROR(SEARCH("No",F21)))</formula>
    </cfRule>
    <cfRule type="containsText" dxfId="764" priority="59" operator="containsText" text="Off track">
      <formula>NOT(ISERROR(SEARCH("Off track",F21)))</formula>
    </cfRule>
    <cfRule type="containsText" dxfId="763" priority="60" operator="containsText" text="Still in development">
      <formula>NOT(ISERROR(SEARCH("Still in development",F21)))</formula>
    </cfRule>
    <cfRule type="containsText" dxfId="762" priority="61" operator="containsText" text="Yes">
      <formula>NOT(ISERROR(SEARCH("Yes",F21)))</formula>
    </cfRule>
    <cfRule type="containsBlanks" dxfId="761" priority="62">
      <formula>LEN(TRIM(F21))=0</formula>
    </cfRule>
  </conditionalFormatting>
  <conditionalFormatting sqref="F22:F23 I23 F9 F18:F20">
    <cfRule type="containsText" dxfId="760" priority="268" operator="containsText" text="No">
      <formula>NOT(ISERROR(SEARCH("No",F9)))</formula>
    </cfRule>
  </conditionalFormatting>
  <conditionalFormatting sqref="F24 L10:L22">
    <cfRule type="containsText" dxfId="759" priority="150" operator="containsText" text="Yes">
      <formula>NOT(ISERROR(SEARCH("Yes",F10)))</formula>
    </cfRule>
  </conditionalFormatting>
  <conditionalFormatting sqref="G24:I24">
    <cfRule type="containsText" dxfId="758" priority="160" operator="containsText" text="N/A">
      <formula>NOT(ISERROR(SEARCH("N/A",G24)))</formula>
    </cfRule>
  </conditionalFormatting>
  <conditionalFormatting sqref="I7:I8 I10:I20">
    <cfRule type="expression" dxfId="757" priority="126">
      <formula>$C7="N"</formula>
    </cfRule>
    <cfRule type="containsText" dxfId="756" priority="127" operator="containsText" text="On track">
      <formula>NOT(ISERROR(SEARCH("On track",I7)))</formula>
    </cfRule>
    <cfRule type="containsText" dxfId="755" priority="128" operator="containsText" text="In Progress">
      <formula>NOT(ISERROR(SEARCH("In Progress",I7)))</formula>
    </cfRule>
    <cfRule type="containsText" dxfId="754" priority="129" operator="containsText" text="No">
      <formula>NOT(ISERROR(SEARCH("No",I7)))</formula>
    </cfRule>
    <cfRule type="containsText" dxfId="753" priority="130" operator="containsText" text="Off track">
      <formula>NOT(ISERROR(SEARCH("Off track",I7)))</formula>
    </cfRule>
    <cfRule type="containsText" dxfId="752" priority="131" operator="containsText" text="Still in development">
      <formula>NOT(ISERROR(SEARCH("Still in development",I7)))</formula>
    </cfRule>
    <cfRule type="containsText" dxfId="751" priority="132" operator="containsText" text="Yes">
      <formula>NOT(ISERROR(SEARCH("Yes",I7)))</formula>
    </cfRule>
    <cfRule type="containsBlanks" dxfId="750" priority="133">
      <formula>LEN(TRIM(I7))=0</formula>
    </cfRule>
    <cfRule type="containsText" dxfId="749" priority="136" operator="containsText" text="Yes">
      <formula>NOT(ISERROR(SEARCH("Yes",I7)))</formula>
    </cfRule>
    <cfRule type="containsText" dxfId="748" priority="137" operator="containsText" text="No">
      <formula>NOT(ISERROR(SEARCH("No",I7)))</formula>
    </cfRule>
    <cfRule type="containsText" dxfId="747" priority="138" operator="containsText" text="In Progress">
      <formula>NOT(ISERROR(SEARCH("In Progress",I7)))</formula>
    </cfRule>
  </conditionalFormatting>
  <conditionalFormatting sqref="I7:I9">
    <cfRule type="expression" dxfId="746" priority="134">
      <formula>$C7="N"</formula>
    </cfRule>
  </conditionalFormatting>
  <conditionalFormatting sqref="I21">
    <cfRule type="containsText" dxfId="745" priority="48" operator="containsText" text="On track">
      <formula>NOT(ISERROR(SEARCH("On track",I21)))</formula>
    </cfRule>
    <cfRule type="containsText" dxfId="744" priority="49" operator="containsText" text="In Progress">
      <formula>NOT(ISERROR(SEARCH("In Progress",I21)))</formula>
    </cfRule>
    <cfRule type="containsText" dxfId="743" priority="50" operator="containsText" text="No">
      <formula>NOT(ISERROR(SEARCH("No",I21)))</formula>
    </cfRule>
    <cfRule type="containsText" dxfId="742" priority="51" operator="containsText" text="Off track">
      <formula>NOT(ISERROR(SEARCH("Off track",I21)))</formula>
    </cfRule>
    <cfRule type="containsText" dxfId="741" priority="52" operator="containsText" text="Still in development">
      <formula>NOT(ISERROR(SEARCH("Still in development",I21)))</formula>
    </cfRule>
    <cfRule type="containsText" dxfId="740" priority="53" operator="containsText" text="Yes">
      <formula>NOT(ISERROR(SEARCH("Yes",I21)))</formula>
    </cfRule>
    <cfRule type="containsBlanks" dxfId="739" priority="54">
      <formula>LEN(TRIM(I21))=0</formula>
    </cfRule>
  </conditionalFormatting>
  <conditionalFormatting sqref="I22">
    <cfRule type="expression" dxfId="738" priority="113">
      <formula>$C22="N"</formula>
    </cfRule>
    <cfRule type="containsText" dxfId="737" priority="114" operator="containsText" text="On track">
      <formula>NOT(ISERROR(SEARCH("On track",I22)))</formula>
    </cfRule>
    <cfRule type="containsText" dxfId="736" priority="115" operator="containsText" text="In Progress">
      <formula>NOT(ISERROR(SEARCH("In Progress",I22)))</formula>
    </cfRule>
    <cfRule type="containsText" dxfId="735" priority="116" operator="containsText" text="No">
      <formula>NOT(ISERROR(SEARCH("No",I22)))</formula>
    </cfRule>
    <cfRule type="containsText" dxfId="734" priority="117" operator="containsText" text="Off track">
      <formula>NOT(ISERROR(SEARCH("Off track",I22)))</formula>
    </cfRule>
    <cfRule type="containsText" dxfId="733" priority="118" operator="containsText" text="Still in development">
      <formula>NOT(ISERROR(SEARCH("Still in development",I22)))</formula>
    </cfRule>
    <cfRule type="containsText" dxfId="732" priority="119" operator="containsText" text="Yes">
      <formula>NOT(ISERROR(SEARCH("Yes",I22)))</formula>
    </cfRule>
    <cfRule type="containsBlanks" dxfId="731" priority="120">
      <formula>LEN(TRIM(I22))=0</formula>
    </cfRule>
    <cfRule type="containsText" dxfId="730" priority="123" operator="containsText" text="Yes">
      <formula>NOT(ISERROR(SEARCH("Yes",I22)))</formula>
    </cfRule>
    <cfRule type="containsText" dxfId="729" priority="124" operator="containsText" text="No">
      <formula>NOT(ISERROR(SEARCH("No",I22)))</formula>
    </cfRule>
    <cfRule type="containsText" dxfId="728" priority="125" operator="containsText" text="In Progress">
      <formula>NOT(ISERROR(SEARCH("In Progress",I22)))</formula>
    </cfRule>
  </conditionalFormatting>
  <conditionalFormatting sqref="I22:I23">
    <cfRule type="expression" dxfId="727" priority="121">
      <formula>$C22="N"</formula>
    </cfRule>
  </conditionalFormatting>
  <conditionalFormatting sqref="I24">
    <cfRule type="containsText" dxfId="726" priority="153" operator="containsText" text="On track">
      <formula>NOT(ISERROR(SEARCH("On track",I24)))</formula>
    </cfRule>
    <cfRule type="containsText" dxfId="725" priority="154" operator="containsText" text="In Progress">
      <formula>NOT(ISERROR(SEARCH("In Progress",I24)))</formula>
    </cfRule>
    <cfRule type="containsText" dxfId="724" priority="155" operator="containsText" text="No">
      <formula>NOT(ISERROR(SEARCH("No",I24)))</formula>
    </cfRule>
    <cfRule type="containsText" dxfId="723" priority="156" operator="containsText" text="Off track">
      <formula>NOT(ISERROR(SEARCH("Off track",I24)))</formula>
    </cfRule>
    <cfRule type="containsText" dxfId="722" priority="157" operator="containsText" text="Still in development">
      <formula>NOT(ISERROR(SEARCH("Still in development",I24)))</formula>
    </cfRule>
    <cfRule type="containsText" dxfId="721" priority="158" operator="containsText" text="Yes">
      <formula>NOT(ISERROR(SEARCH("Yes",I24)))</formula>
    </cfRule>
    <cfRule type="containsBlanks" dxfId="720" priority="159">
      <formula>LEN(TRIM(I24))=0</formula>
    </cfRule>
    <cfRule type="containsText" dxfId="719" priority="161" operator="containsText" text="Yes">
      <formula>NOT(ISERROR(SEARCH("Yes",I24)))</formula>
    </cfRule>
    <cfRule type="containsText" dxfId="718" priority="162" operator="containsText" text="No">
      <formula>NOT(ISERROR(SEARCH("No",I24)))</formula>
    </cfRule>
    <cfRule type="containsText" dxfId="717" priority="163" operator="containsText" text="In Progress">
      <formula>NOT(ISERROR(SEARCH("In Progress",I24)))</formula>
    </cfRule>
  </conditionalFormatting>
  <conditionalFormatting sqref="J6:K6">
    <cfRule type="containsText" dxfId="716" priority="70" operator="containsText" text="N/A">
      <formula>NOT(ISERROR(SEARCH("N/A",J6)))</formula>
    </cfRule>
  </conditionalFormatting>
  <conditionalFormatting sqref="J7:XFD8">
    <cfRule type="containsText" dxfId="715" priority="109" operator="containsText" text="N/A">
      <formula>NOT(ISERROR(SEARCH("N/A",J7)))</formula>
    </cfRule>
  </conditionalFormatting>
  <conditionalFormatting sqref="J24:XFD24">
    <cfRule type="containsText" dxfId="714" priority="165" operator="containsText" text="N/A">
      <formula>NOT(ISERROR(SEARCH("N/A",J24)))</formula>
    </cfRule>
  </conditionalFormatting>
  <conditionalFormatting sqref="L7:L23">
    <cfRule type="expression" dxfId="713" priority="29">
      <formula>$C7="N"</formula>
    </cfRule>
  </conditionalFormatting>
  <conditionalFormatting sqref="L10:L22 F24">
    <cfRule type="containsText" dxfId="712" priority="142" operator="containsText" text="On track">
      <formula>NOT(ISERROR(SEARCH("On track",F10)))</formula>
    </cfRule>
    <cfRule type="containsText" dxfId="711" priority="143" operator="containsText" text="In Progress">
      <formula>NOT(ISERROR(SEARCH("In Progress",F10)))</formula>
    </cfRule>
    <cfRule type="containsText" dxfId="710" priority="144" operator="containsText" text="No">
      <formula>NOT(ISERROR(SEARCH("No",F10)))</formula>
    </cfRule>
    <cfRule type="containsText" dxfId="709" priority="145" operator="containsText" text="Off track">
      <formula>NOT(ISERROR(SEARCH("Off track",F10)))</formula>
    </cfRule>
    <cfRule type="containsText" dxfId="708" priority="146" operator="containsText" text="Still in development">
      <formula>NOT(ISERROR(SEARCH("Still in development",F10)))</formula>
    </cfRule>
    <cfRule type="containsText" dxfId="707" priority="147" operator="containsText" text="Yes">
      <formula>NOT(ISERROR(SEARCH("Yes",F10)))</formula>
    </cfRule>
    <cfRule type="containsBlanks" dxfId="706" priority="148">
      <formula>LEN(TRIM(F10))=0</formula>
    </cfRule>
    <cfRule type="containsText" dxfId="705" priority="151" operator="containsText" text="No">
      <formula>NOT(ISERROR(SEARCH("No",F10)))</formula>
    </cfRule>
    <cfRule type="containsText" dxfId="704" priority="152" operator="containsText" text="In Progress">
      <formula>NOT(ISERROR(SEARCH("In Progress",F10)))</formula>
    </cfRule>
  </conditionalFormatting>
  <conditionalFormatting sqref="L21">
    <cfRule type="containsText" dxfId="703" priority="30" operator="containsText" text="N/A">
      <formula>NOT(ISERROR(SEARCH("N/A",L21)))</formula>
    </cfRule>
  </conditionalFormatting>
  <conditionalFormatting sqref="L23">
    <cfRule type="containsText" dxfId="702" priority="382" operator="containsText" text="No">
      <formula>NOT(ISERROR(SEARCH("No",L23)))</formula>
    </cfRule>
    <cfRule type="containsText" dxfId="701" priority="383" operator="containsText" text="Incomplete">
      <formula>NOT(ISERROR(SEARCH("Incomplete",L23)))</formula>
    </cfRule>
    <cfRule type="containsText" dxfId="700" priority="384" operator="containsText" text="Yes">
      <formula>NOT(ISERROR(SEARCH("Yes",L23)))</formula>
    </cfRule>
  </conditionalFormatting>
  <conditionalFormatting sqref="L24">
    <cfRule type="containsText" dxfId="699" priority="164" operator="containsText" text="Complies">
      <formula>NOT(ISERROR(SEARCH("Complies",L24)))</formula>
    </cfRule>
    <cfRule type="containsText" dxfId="698" priority="166" operator="containsText" text="No">
      <formula>NOT(ISERROR(SEARCH("No",L24)))</formula>
    </cfRule>
    <cfRule type="containsText" dxfId="697" priority="167" operator="containsText" text="Yes">
      <formula>NOT(ISERROR(SEARCH("Yes",L24)))</formula>
    </cfRule>
  </conditionalFormatting>
  <conditionalFormatting sqref="L22:XFD22">
    <cfRule type="containsText" dxfId="696" priority="96" operator="containsText" text="N/A">
      <formula>NOT(ISERROR(SEARCH("N/A",L22)))</formula>
    </cfRule>
  </conditionalFormatting>
  <conditionalFormatting sqref="N6:XFD6">
    <cfRule type="containsText" dxfId="695" priority="71" operator="containsText" text="N/A">
      <formula>NOT(ISERROR(SEARCH("N/A",N6)))</formula>
    </cfRule>
  </conditionalFormatting>
  <conditionalFormatting sqref="B16">
    <cfRule type="containsText" dxfId="694" priority="28" operator="containsText" text="N/A">
      <formula>NOT(ISERROR(SEARCH("N/A",B16)))</formula>
    </cfRule>
  </conditionalFormatting>
  <conditionalFormatting sqref="B16">
    <cfRule type="containsText" dxfId="693" priority="27" operator="containsText" text="N/A">
      <formula>NOT(ISERROR(SEARCH("N/A",B16)))</formula>
    </cfRule>
  </conditionalFormatting>
  <conditionalFormatting sqref="D15:D16">
    <cfRule type="containsText" dxfId="692" priority="26" operator="containsText" text="N/A">
      <formula>NOT(ISERROR(SEARCH("N/A",D15)))</formula>
    </cfRule>
  </conditionalFormatting>
  <conditionalFormatting sqref="D15:D16">
    <cfRule type="containsText" dxfId="691" priority="25" operator="containsText" text="N/A">
      <formula>NOT(ISERROR(SEARCH("N/A",D15)))</formula>
    </cfRule>
  </conditionalFormatting>
  <conditionalFormatting sqref="D16">
    <cfRule type="expression" dxfId="690" priority="23">
      <formula>$C$16="N"</formula>
    </cfRule>
  </conditionalFormatting>
  <conditionalFormatting sqref="D15:D16">
    <cfRule type="expression" dxfId="689" priority="24">
      <formula>$C15="N"</formula>
    </cfRule>
  </conditionalFormatting>
  <conditionalFormatting sqref="J16">
    <cfRule type="containsText" dxfId="688" priority="16" operator="containsText" text="N/A">
      <formula>NOT(ISERROR(SEARCH("N/A",J16)))</formula>
    </cfRule>
  </conditionalFormatting>
  <conditionalFormatting sqref="J16">
    <cfRule type="expression" dxfId="687" priority="14">
      <formula>$C$16="N"</formula>
    </cfRule>
  </conditionalFormatting>
  <conditionalFormatting sqref="J16">
    <cfRule type="expression" dxfId="686" priority="15">
      <formula>$C16="N"</formula>
    </cfRule>
  </conditionalFormatting>
  <conditionalFormatting sqref="J16">
    <cfRule type="containsText" dxfId="685" priority="17" operator="containsText" text="N/A">
      <formula>NOT(ISERROR(SEARCH("N/A",J16)))</formula>
    </cfRule>
  </conditionalFormatting>
  <conditionalFormatting sqref="M16">
    <cfRule type="containsText" dxfId="684" priority="12" operator="containsText" text="N/A">
      <formula>NOT(ISERROR(SEARCH("N/A",M16)))</formula>
    </cfRule>
  </conditionalFormatting>
  <conditionalFormatting sqref="M16">
    <cfRule type="expression" dxfId="683" priority="11">
      <formula>$C16="N"</formula>
    </cfRule>
  </conditionalFormatting>
  <conditionalFormatting sqref="M16">
    <cfRule type="containsText" dxfId="682" priority="13" operator="containsText" text="N/A">
      <formula>NOT(ISERROR(SEARCH("N/A",M16)))</formula>
    </cfRule>
  </conditionalFormatting>
  <conditionalFormatting sqref="J15">
    <cfRule type="containsText" dxfId="681" priority="9" operator="containsText" text="N/A">
      <formula>NOT(ISERROR(SEARCH("N/A",J15)))</formula>
    </cfRule>
  </conditionalFormatting>
  <conditionalFormatting sqref="J15">
    <cfRule type="expression" dxfId="680" priority="8">
      <formula>$C15="N"</formula>
    </cfRule>
  </conditionalFormatting>
  <conditionalFormatting sqref="J15">
    <cfRule type="expression" dxfId="679" priority="7">
      <formula>$C15="N"</formula>
    </cfRule>
  </conditionalFormatting>
  <conditionalFormatting sqref="J15">
    <cfRule type="containsText" dxfId="678" priority="10" operator="containsText" text="N/A">
      <formula>NOT(ISERROR(SEARCH("N/A",J15)))</formula>
    </cfRule>
  </conditionalFormatting>
  <conditionalFormatting sqref="G15:G16">
    <cfRule type="containsText" dxfId="677" priority="4" operator="containsText" text="N/A">
      <formula>NOT(ISERROR(SEARCH("N/A",G15)))</formula>
    </cfRule>
  </conditionalFormatting>
  <conditionalFormatting sqref="G16">
    <cfRule type="expression" dxfId="676" priority="1">
      <formula>$C$16="N"</formula>
    </cfRule>
  </conditionalFormatting>
  <conditionalFormatting sqref="G15:G16">
    <cfRule type="expression" dxfId="675" priority="3">
      <formula>$C15="N"</formula>
    </cfRule>
  </conditionalFormatting>
  <conditionalFormatting sqref="G15">
    <cfRule type="expression" dxfId="674" priority="2">
      <formula>$C15="N"</formula>
    </cfRule>
  </conditionalFormatting>
  <conditionalFormatting sqref="G15">
    <cfRule type="containsText" dxfId="673" priority="5" operator="containsText" text="N/A">
      <formula>NOT(ISERROR(SEARCH("N/A",G15)))</formula>
    </cfRule>
  </conditionalFormatting>
  <conditionalFormatting sqref="G16">
    <cfRule type="containsText" dxfId="672" priority="6" operator="containsText" text="N/A">
      <formula>NOT(ISERROR(SEARCH("N/A",G16)))</formula>
    </cfRule>
  </conditionalFormatting>
  <dataValidations count="6">
    <dataValidation type="list" allowBlank="1" showInputMessage="1" showErrorMessage="1" sqref="F7 L22:L23 I7:I23 L9:L20 F9:F23" xr:uid="{F516AF9A-E9EB-405B-9EB9-DBBAD8FAF254}">
      <formula1>"Yes, No, In Progress, Concerns"</formula1>
    </dataValidation>
    <dataValidation type="list" allowBlank="1" showInputMessage="1" showErrorMessage="1" sqref="C7 C10 C16" xr:uid="{7BDEDE98-A472-4362-A063-2EB857A9489E}">
      <formula1>"Y, N"</formula1>
    </dataValidation>
    <dataValidation type="list" allowBlank="1" showInputMessage="1" showErrorMessage="1" sqref="C8 C11:C15 C19:C20 C22:C23" xr:uid="{7FA978B8-E23A-42A3-9617-58D50273C828}">
      <formula1>"Y,N"</formula1>
    </dataValidation>
    <dataValidation type="list" allowBlank="1" showInputMessage="1" showErrorMessage="1" sqref="L24" xr:uid="{59D247DB-4319-4972-9B81-76B81C61C873}">
      <formula1>"Complies, Does not comply"</formula1>
    </dataValidation>
    <dataValidation type="list" allowBlank="1" showInputMessage="1" showErrorMessage="1" sqref="I24 F24" xr:uid="{57EF45F2-B46F-4ED1-8C74-C3890341C0B0}">
      <formula1>"On Track, Still in development, Off track"</formula1>
    </dataValidation>
    <dataValidation allowBlank="1" showInputMessage="1" showErrorMessage="1" prompt="Refer to the CLF Resource Library:_x000a_https://carbonleadershipforum.org/resource-library/" sqref="D17:E17" xr:uid="{834D656D-A370-43A1-888A-D0C7096511EE}"/>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394C2-D8D9-4475-90FC-7642F6C64DE0}">
  <sheetPr>
    <tabColor theme="2" tint="-0.499984740745262"/>
  </sheetPr>
  <dimension ref="A1:T41"/>
  <sheetViews>
    <sheetView zoomScale="80" zoomScaleNormal="80" workbookViewId="0">
      <pane xSplit="3" ySplit="5" topLeftCell="I11" activePane="bottomRight" state="frozen"/>
      <selection pane="bottomRight" activeCell="J15" sqref="J15:J16"/>
      <selection pane="bottomLeft" activeCell="A6" sqref="A6"/>
      <selection pane="topRight" activeCell="D1" sqref="D1"/>
    </sheetView>
  </sheetViews>
  <sheetFormatPr defaultColWidth="9.140625" defaultRowHeight="15"/>
  <cols>
    <col min="1" max="1" width="45.5703125" style="1" customWidth="1"/>
    <col min="2" max="2" width="60.7109375" style="1" customWidth="1"/>
    <col min="3" max="3" width="15.5703125" style="1" customWidth="1"/>
    <col min="4" max="5" width="60.7109375" style="1" customWidth="1"/>
    <col min="6" max="6" width="12.7109375" style="10" customWidth="1"/>
    <col min="7" max="8" width="60.7109375" style="1" customWidth="1"/>
    <col min="9" max="9" width="12.7109375" style="10" customWidth="1"/>
    <col min="10" max="11" width="60.7109375" style="1" customWidth="1"/>
    <col min="12" max="12" width="12.7109375" style="10" customWidth="1"/>
    <col min="13" max="14" width="60.7109375" style="1" customWidth="1"/>
    <col min="15" max="15" width="12.7109375" style="10" customWidth="1"/>
    <col min="16" max="17" width="60.7109375" style="1" customWidth="1"/>
    <col min="18" max="18" width="12.7109375" style="10" customWidth="1"/>
    <col min="19" max="19" width="60.7109375" style="1" customWidth="1"/>
    <col min="20" max="16384" width="9.140625" style="1"/>
  </cols>
  <sheetData>
    <row r="1" spans="1:19" customFormat="1" ht="13.5" customHeight="1"/>
    <row r="2" spans="1:19" customFormat="1" ht="23.45" customHeight="1">
      <c r="A2" s="320" t="s">
        <v>195</v>
      </c>
      <c r="B2" s="320"/>
      <c r="C2" s="59"/>
      <c r="D2" s="59"/>
      <c r="E2" s="59"/>
      <c r="F2" s="59"/>
      <c r="G2" s="59"/>
      <c r="H2" s="59"/>
      <c r="I2" s="59"/>
      <c r="J2" s="59"/>
      <c r="K2" s="59"/>
      <c r="L2" s="59"/>
      <c r="M2" s="59"/>
      <c r="N2" s="59"/>
      <c r="O2" s="59"/>
      <c r="P2" s="59"/>
      <c r="Q2" s="59"/>
      <c r="R2" s="59"/>
      <c r="S2" s="59"/>
    </row>
    <row r="3" spans="1:19" s="12" customFormat="1" ht="49.5" customHeight="1">
      <c r="A3" s="288" t="s">
        <v>103</v>
      </c>
      <c r="B3" s="355" t="s">
        <v>28</v>
      </c>
      <c r="C3" s="332"/>
      <c r="D3" s="332"/>
      <c r="E3" s="332"/>
      <c r="F3" s="333"/>
      <c r="G3" s="355" t="s">
        <v>104</v>
      </c>
      <c r="H3" s="355"/>
      <c r="I3" s="332"/>
      <c r="J3" s="332"/>
      <c r="K3" s="332"/>
      <c r="L3" s="332"/>
      <c r="M3" s="332"/>
      <c r="N3" s="332"/>
      <c r="O3" s="332"/>
      <c r="P3" s="332"/>
      <c r="Q3" s="332"/>
      <c r="R3" s="332"/>
      <c r="S3" s="333"/>
    </row>
    <row r="4" spans="1:19" s="12" customFormat="1" ht="124.5" customHeight="1">
      <c r="A4" s="288"/>
      <c r="B4" s="233" t="s">
        <v>29</v>
      </c>
      <c r="C4" s="234"/>
      <c r="D4" s="324" t="s">
        <v>105</v>
      </c>
      <c r="E4" s="322"/>
      <c r="F4" s="323"/>
      <c r="G4" s="324" t="s">
        <v>196</v>
      </c>
      <c r="H4" s="322"/>
      <c r="I4" s="334"/>
      <c r="J4" s="314" t="s">
        <v>197</v>
      </c>
      <c r="K4" s="313"/>
      <c r="L4" s="335"/>
      <c r="M4" s="314" t="s">
        <v>198</v>
      </c>
      <c r="N4" s="313"/>
      <c r="O4" s="335"/>
      <c r="P4" s="314" t="s">
        <v>107</v>
      </c>
      <c r="Q4" s="313"/>
      <c r="R4" s="313"/>
      <c r="S4" s="313"/>
    </row>
    <row r="5" spans="1:19" s="12" customFormat="1" ht="16.5" thickBot="1">
      <c r="A5" s="14" t="s">
        <v>108</v>
      </c>
      <c r="B5" s="48" t="s">
        <v>109</v>
      </c>
      <c r="C5" s="48" t="s">
        <v>110</v>
      </c>
      <c r="D5" s="48" t="s">
        <v>111</v>
      </c>
      <c r="E5" s="48" t="s">
        <v>112</v>
      </c>
      <c r="F5" s="48" t="s">
        <v>113</v>
      </c>
      <c r="G5" s="48" t="s">
        <v>114</v>
      </c>
      <c r="H5" s="48" t="s">
        <v>112</v>
      </c>
      <c r="I5" s="48" t="s">
        <v>113</v>
      </c>
      <c r="J5" s="48" t="s">
        <v>199</v>
      </c>
      <c r="K5" s="48" t="s">
        <v>112</v>
      </c>
      <c r="L5" s="48" t="s">
        <v>113</v>
      </c>
      <c r="M5" s="48" t="s">
        <v>199</v>
      </c>
      <c r="N5" s="48" t="s">
        <v>112</v>
      </c>
      <c r="O5" s="48" t="s">
        <v>113</v>
      </c>
      <c r="P5" s="48" t="s">
        <v>115</v>
      </c>
      <c r="Q5" s="48" t="s">
        <v>112</v>
      </c>
      <c r="R5" s="48" t="s">
        <v>147</v>
      </c>
      <c r="S5" s="232" t="s">
        <v>117</v>
      </c>
    </row>
    <row r="6" spans="1:19" ht="96.75" customHeight="1" thickTop="1" thickBot="1">
      <c r="A6" s="152" t="s">
        <v>118</v>
      </c>
      <c r="B6" s="180" t="s">
        <v>200</v>
      </c>
      <c r="C6" s="372" t="s">
        <v>120</v>
      </c>
      <c r="D6" s="293" t="s">
        <v>121</v>
      </c>
      <c r="E6" s="293"/>
      <c r="F6" s="294"/>
      <c r="G6" s="293" t="s">
        <v>201</v>
      </c>
      <c r="H6" s="293"/>
      <c r="I6" s="294"/>
      <c r="J6" s="293" t="s">
        <v>202</v>
      </c>
      <c r="K6" s="293"/>
      <c r="L6" s="294"/>
      <c r="M6" s="293" t="s">
        <v>203</v>
      </c>
      <c r="N6" s="293"/>
      <c r="O6" s="294"/>
      <c r="P6" s="293" t="s">
        <v>172</v>
      </c>
      <c r="Q6" s="293"/>
      <c r="R6" s="330"/>
      <c r="S6" s="331"/>
    </row>
    <row r="7" spans="1:19" ht="31.5" thickTop="1" thickBot="1">
      <c r="A7" s="340" t="s">
        <v>152</v>
      </c>
      <c r="B7" s="187" t="s">
        <v>153</v>
      </c>
      <c r="C7" s="380"/>
      <c r="D7" s="202" t="str" cm="1">
        <f t="array" ref="D7">_xlfn.IFS(C7="Y", "Indicate what options or systems the LCCA will evaluate.", C7="N", "N/A", C7="","Indicate what options or systems the LCCA will evaluate.")</f>
        <v>Indicate what options or systems the LCCA will evaluate.</v>
      </c>
      <c r="E7" s="205"/>
      <c r="F7" s="153"/>
      <c r="G7" s="202" t="str" cm="1">
        <f t="array" ref="G7">_xlfn.IFS(C7="Y", "Confirm LCCA submitted to CEUO.", C7="N", "N/A", C7="", "Confirm LCCA submitted to CEUO.")</f>
        <v>Confirm LCCA submitted to CEUO.</v>
      </c>
      <c r="H7" s="205"/>
      <c r="I7" s="153"/>
      <c r="J7" s="103" t="s">
        <v>127</v>
      </c>
      <c r="K7" s="224"/>
      <c r="L7" s="156"/>
      <c r="M7" s="103" t="s">
        <v>127</v>
      </c>
      <c r="N7" s="224"/>
      <c r="O7" s="156"/>
      <c r="P7" s="103" t="s">
        <v>127</v>
      </c>
      <c r="Q7" s="224"/>
      <c r="R7" s="103"/>
      <c r="S7" s="196" t="str" cm="1">
        <f t="array" ref="S7">_xlfn.IFS($C7="Y", "LCCA Report.", $C7="N", "N/A", $C7="", "LCCA Report.")</f>
        <v>LCCA Report.</v>
      </c>
    </row>
    <row r="8" spans="1:19" ht="23.25" customHeight="1" thickBot="1">
      <c r="A8" s="375"/>
      <c r="B8" s="189" t="s">
        <v>154</v>
      </c>
      <c r="C8" s="376"/>
      <c r="D8" s="88" t="s">
        <v>127</v>
      </c>
      <c r="E8" s="206"/>
      <c r="F8" s="147"/>
      <c r="G8" s="88" t="s">
        <v>127</v>
      </c>
      <c r="H8" s="206"/>
      <c r="I8" s="147"/>
      <c r="J8" s="241" t="str" cm="1">
        <f t="array" ref="J8">_xlfn.IFS(C8="Y", "Confirm State required ELCCA workplan submited to the state.", C8="N", "N/A", C8="", "Confirm State required ELCCA workplan submited to the state.")</f>
        <v>Confirm State required ELCCA workplan submited to the state.</v>
      </c>
      <c r="K8" s="210"/>
      <c r="L8" s="376"/>
      <c r="M8" s="241" t="str" cm="1">
        <f t="array" ref="M8">_xlfn.IFS($C8="Y", "Confirm ELCCA complete and submitted to the state.", $C8="N", "N/A", $C8="", "Confirm ELCCA complete and submitted to the state.")</f>
        <v>Confirm ELCCA complete and submitted to the state.</v>
      </c>
      <c r="N8" s="210"/>
      <c r="O8" s="392"/>
      <c r="P8" s="88" t="s">
        <v>127</v>
      </c>
      <c r="Q8" s="206"/>
      <c r="R8" s="88"/>
      <c r="S8" s="197" t="str" cm="1">
        <f t="array" ref="S8">_xlfn.IFS(C8="Y", "ELCCA Report.", C8="N", "N/A", C8="","ELCCA Report.")</f>
        <v>ELCCA Report.</v>
      </c>
    </row>
    <row r="9" spans="1:19" ht="46.5" thickTop="1" thickBot="1">
      <c r="A9" s="17" t="s">
        <v>124</v>
      </c>
      <c r="B9" s="187" t="s">
        <v>204</v>
      </c>
      <c r="C9" s="162" t="s">
        <v>120</v>
      </c>
      <c r="D9" s="202" t="s">
        <v>156</v>
      </c>
      <c r="E9" s="205"/>
      <c r="F9" s="153"/>
      <c r="G9" s="248" t="s">
        <v>127</v>
      </c>
      <c r="H9" s="224"/>
      <c r="I9" s="416"/>
      <c r="J9" s="251" t="s">
        <v>127</v>
      </c>
      <c r="K9" s="224"/>
      <c r="L9" s="416"/>
      <c r="M9" s="251" t="s">
        <v>127</v>
      </c>
      <c r="N9" s="224"/>
      <c r="O9" s="416"/>
      <c r="P9" s="251" t="s">
        <v>127</v>
      </c>
      <c r="Q9" s="224"/>
      <c r="R9" s="417"/>
      <c r="S9" s="158"/>
    </row>
    <row r="10" spans="1:19" ht="61.5" thickTop="1" thickBot="1">
      <c r="A10" s="340" t="s">
        <v>158</v>
      </c>
      <c r="B10" s="188" t="s">
        <v>159</v>
      </c>
      <c r="C10" s="384"/>
      <c r="D10" s="240" t="str" cm="1">
        <f t="array" ref="D10">_xlfn.IFS(C10="Y","Indicate any existing or new planned fossil fuel equipment or systems in the building that may be necessary for the project. Note that LCCA may be necessary to justify keeping or adding fossil fuels.", C10="N", "N/A", C10="","Indicate any existing or new planned fossil fuel equipment or systems in the building that may be necessary for the project. Note that LCCA may be necessary to justify keeping or adding fossil fuels.")</f>
        <v>Indicate any existing or new planned fossil fuel equipment or systems in the building that may be necessary for the project. Note that LCCA may be necessary to justify keeping or adding fossil fuels.</v>
      </c>
      <c r="E10" s="208"/>
      <c r="F10" s="154"/>
      <c r="G10" s="240" t="str" cm="1">
        <f t="array" ref="G10">_xlfn.IFS($C10="Y", "Indicate resolution on use of fossil fuels on the project and note estimated annual fossil fuel use.", $C10="N", "N/A", $C10="", "Indicate resolution on use of fossil fuels on the project and note estimated annual fossil fuel use.")</f>
        <v>Indicate resolution on use of fossil fuels on the project and note estimated annual fossil fuel use.</v>
      </c>
      <c r="H10" s="208"/>
      <c r="I10" s="154"/>
      <c r="J10" s="249" t="s">
        <v>127</v>
      </c>
      <c r="K10" s="224"/>
      <c r="L10" s="418"/>
      <c r="M10" s="240" t="str" cm="1">
        <f t="array" ref="M10">_xlfn.IFS($C10="Y", "Confirm use(s) of fossil fuels on the project and estimated annual fossil fuel use.", $C10="N", "N/A", $C10="", "Confirm use(s) of fossil fuels on the project and estimated annual fossil fuel use.")</f>
        <v>Confirm use(s) of fossil fuels on the project and estimated annual fossil fuel use.</v>
      </c>
      <c r="N10" s="208"/>
      <c r="O10" s="386"/>
      <c r="P10" s="249" t="s">
        <v>127</v>
      </c>
      <c r="Q10" s="224"/>
      <c r="R10" s="419"/>
      <c r="S10" s="159" t="s">
        <v>136</v>
      </c>
    </row>
    <row r="11" spans="1:19" ht="61.5" thickTop="1" thickBot="1">
      <c r="A11" s="383"/>
      <c r="B11" s="188" t="s">
        <v>160</v>
      </c>
      <c r="C11" s="384"/>
      <c r="D11" s="240" t="str" cm="1">
        <f t="array" ref="D11">_xlfn.IFS(C11="Y","Indicate plans for connecting to district energy.", C11="N", "N/A", C11="","Indicate plans for connecting to district energy.")</f>
        <v>Indicate plans for connecting to district energy.</v>
      </c>
      <c r="E11" s="208"/>
      <c r="F11" s="154"/>
      <c r="G11" s="240" t="str" cm="1">
        <f t="array" ref="G11">_xlfn.IFS($C11="Y", "Confirm project is on track for connecting to district energy.", $C11="N", "N/A", $C11="", "Confirm project is on track for connecting to district energy.")</f>
        <v>Confirm project is on track for connecting to district energy.</v>
      </c>
      <c r="H11" s="208"/>
      <c r="I11" s="154"/>
      <c r="J11" s="249" t="s">
        <v>127</v>
      </c>
      <c r="K11" s="224"/>
      <c r="L11" s="418"/>
      <c r="M11" s="240" t="str" cm="1">
        <f t="array" ref="M11">_xlfn.IFS($C11="Y", "Confirm project is on track for connecting to district energy.", $C11="N", "N/A", $C11="", "Confirm project is on track for connecting to district energy.")</f>
        <v>Confirm project is on track for connecting to district energy.</v>
      </c>
      <c r="N11" s="208"/>
      <c r="O11" s="386"/>
      <c r="P11" s="240" t="str" cm="1">
        <f t="array" ref="P11">_xlfn.IFS($C11="Y", "Indicate here if project connected to district energy.", $C11="N", "N/A", $C11="", "Indicate here if project connected to district energy.")</f>
        <v>Indicate here if project connected to district energy.</v>
      </c>
      <c r="Q11" s="208"/>
      <c r="R11" s="106"/>
      <c r="S11" s="159" t="s">
        <v>136</v>
      </c>
    </row>
    <row r="12" spans="1:19" ht="46.5" thickTop="1" thickBot="1">
      <c r="A12" s="383"/>
      <c r="B12" s="188" t="s">
        <v>161</v>
      </c>
      <c r="C12" s="384"/>
      <c r="D12" s="240" t="str" cm="1">
        <f t="array" ref="D12">_xlfn.IFS($C12="Y", "Summarize opportunities for energy conservation.", $C12="N", "N/A", $C12="","Summarize opportunities for energy conservation.")</f>
        <v>Summarize opportunities for energy conservation.</v>
      </c>
      <c r="E12" s="208"/>
      <c r="F12" s="154"/>
      <c r="G12" s="249" t="s">
        <v>127</v>
      </c>
      <c r="H12" s="224"/>
      <c r="I12" s="418"/>
      <c r="J12" s="240" t="str" cm="1">
        <f t="array" ref="J12">_xlfn.IFS($C12="Y", "Indicate energy conservation measures planned for inclusion in the project.", $C12="N", "N/A", $C12="", "Indicate energy conservation measures planned for inclusion in the project.")</f>
        <v>Indicate energy conservation measures planned for inclusion in the project.</v>
      </c>
      <c r="K12" s="208"/>
      <c r="L12" s="386"/>
      <c r="M12" s="240" t="str" cm="1">
        <f t="array" ref="M12">_xlfn.IFS($C12="Y","Confirm energy conservation measures included in the project. Document energy savings in LEED energy model as applicable.",$C12="N","N/A",$C12="","Confirm energy conservation measures included in the project.Document energy savings in LEED energy model as applicable.")</f>
        <v>Confirm energy conservation measures included in the project.Document energy savings in LEED energy model as applicable.</v>
      </c>
      <c r="N12" s="208"/>
      <c r="O12" s="386"/>
      <c r="P12" s="249" t="s">
        <v>127</v>
      </c>
      <c r="Q12" s="224"/>
      <c r="R12" s="419"/>
      <c r="S12" s="159" t="s">
        <v>136</v>
      </c>
    </row>
    <row r="13" spans="1:19" ht="98.1" customHeight="1" thickTop="1" thickBot="1">
      <c r="A13" s="383"/>
      <c r="B13" s="189" t="s">
        <v>162</v>
      </c>
      <c r="C13" s="135"/>
      <c r="D13" s="245" t="str" cm="1">
        <f t="array" ref="D13">_xlfn.IFS(C13="Y", "Calculate EUIt by activity for the spaces within the project scope per CBPS and indicate the results here.", C13="N", "N/A", C13="", "Calculate EUIt by activity for the spaces within the project scope per CBPS and indicate the results here.")</f>
        <v>Calculate EUIt by activity for the spaces within the project scope per CBPS and indicate the results here.</v>
      </c>
      <c r="E13" s="203"/>
      <c r="F13" s="155"/>
      <c r="G13" s="241" t="str" cm="1">
        <f t="array" ref="G13">_xlfn.IFS(C13="Y", "Confirm the applicable target with any changes in gross floor area of use of spaces", C13="N", "N/A", C13="", "Confirm the applicable target with any changes in gross floor area of use of spaces.")</f>
        <v>Confirm the applicable target with any changes in gross floor area of use of spaces.</v>
      </c>
      <c r="H13" s="210"/>
      <c r="I13" s="155"/>
      <c r="J13" s="241" t="str" cm="1">
        <f t="array" ref="J13">_xlfn.IFS(C13="Y", "Provide the estimated EUI for the spaces within the project scope showing compliance with the target.", C13="N", "N/A", C13="", "
Provide the estimated EUI for the spaces within the project scope showing compliance with the target.")</f>
        <v xml:space="preserve">
Provide the estimated EUI for the spaces within the project scope showing compliance with the target.</v>
      </c>
      <c r="K13" s="210"/>
      <c r="L13" s="392"/>
      <c r="M13" s="241" t="str" cm="1">
        <f t="array" ref="M13">_xlfn.IFS($C13="Y", "Provide the final EUI for the spaces within the project scope.", $C13="N", "N/A", $C13="", "Provide the final EUI for the spaces within the project scope.")</f>
        <v>Provide the final EUI for the spaces within the project scope.</v>
      </c>
      <c r="N13" s="210"/>
      <c r="O13" s="392"/>
      <c r="P13" s="252" t="s">
        <v>127</v>
      </c>
      <c r="Q13" s="224"/>
      <c r="R13" s="420"/>
      <c r="S13" s="160" t="s">
        <v>136</v>
      </c>
    </row>
    <row r="14" spans="1:19" ht="98.1" customHeight="1" thickTop="1" thickBot="1">
      <c r="A14" s="375"/>
      <c r="B14" s="189" t="s">
        <v>163</v>
      </c>
      <c r="C14" s="135"/>
      <c r="D14" s="245" t="str" cm="1">
        <f t="array" ref="D14">_xlfn.IFS(C14="Y", "Calculate GHGi target by activity for the spaces within the project scope per  BEPS and indicate the results here.", C14="N", "N/A", C14="", "Calculate  GHGi target by activity for the  spaces within the project scope per  BEPS and indicate the results here.")</f>
        <v>Calculate  GHGi target by activity for the  spaces within the project scope per  BEPS and indicate the results here.</v>
      </c>
      <c r="E14" s="203"/>
      <c r="F14" s="155"/>
      <c r="G14" s="241" t="str" cm="1">
        <f t="array" ref="G14">_xlfn.IFS(C14="Y", "Confirm the applicable target with any changes in gross floor area of use of spaces", C14="N", "N/A", C14="", "Confirm the applicable target with any changes in gross floor area of use of spaces.")</f>
        <v>Confirm the applicable target with any changes in gross floor area of use of spaces.</v>
      </c>
      <c r="H14" s="210"/>
      <c r="I14" s="155"/>
      <c r="J14" s="241" t="str" cm="1">
        <f t="array" ref="J14">_xlfn.IFS(C14="Y", "Provide the estimated GHGi, for the spaces within the  project scope showing compliance with the target.", C14="N", "N/A", C14="", "
Provide the estimated GHGi for the spaces within the project scope showing compliance with the target.")</f>
        <v xml:space="preserve">
Provide the estimated GHGi for the spaces within the project scope showing compliance with the target.</v>
      </c>
      <c r="K14" s="210"/>
      <c r="L14" s="392"/>
      <c r="M14" s="241" t="str" cm="1">
        <f t="array" ref="M14">_xlfn.IFS($C14="Y", "Provide the final GHGi for the spaces within the project scope.", $C14="N", "N/A", $C14="", "Provide the final GHGi for the spaces within the project scope.")</f>
        <v>Provide the final GHGi for the spaces within the project scope.</v>
      </c>
      <c r="N14" s="210"/>
      <c r="O14" s="392"/>
      <c r="P14" s="252" t="s">
        <v>127</v>
      </c>
      <c r="Q14" s="224"/>
      <c r="R14" s="420"/>
      <c r="S14" s="160" t="s">
        <v>136</v>
      </c>
    </row>
    <row r="15" spans="1:19" ht="43.5" customHeight="1" thickTop="1" thickBot="1">
      <c r="A15" s="340" t="s">
        <v>164</v>
      </c>
      <c r="B15" s="187" t="s">
        <v>205</v>
      </c>
      <c r="C15" s="380"/>
      <c r="D15" s="202" t="str" cm="1">
        <f t="array" ref="D15">_xlfn.IFS($C15="Y", "List likely water consuming fixtures, appliances, or equipment.", $C15="N", "N/A", $C15="", "List likely water consuming fixtures, appliances, or equipment.")</f>
        <v>List likely water consuming fixtures, appliances, or equipment.</v>
      </c>
      <c r="E15" s="205"/>
      <c r="F15" s="153"/>
      <c r="G15" s="202" t="str" cm="1">
        <f t="array" ref="G15">_xlfn.IFS($C15="Y", "List the water consuming fixtures, appliances, and equipment planned for the project and their efficiency standards.", $C15="N", "N/A", $C15="","List the water consuming fixtures, appliances, and equipment planned for the project and their efficiency standards.")</f>
        <v>List the water consuming fixtures, appliances, and equipment planned for the project and their efficiency standards.</v>
      </c>
      <c r="H15" s="205"/>
      <c r="I15" s="153"/>
      <c r="J15" s="202" t="str" cm="1">
        <f t="array" ref="J15">_xlfn.IFS($C15="Y", "List the water consuming fixtures, appliances, and equipment planned for the project and their efficiency standards.", $C15="N", "N/A", $C15="","List the water consuming fixtures, appliances, and equipment planned for the project and their efficiency standards.")</f>
        <v>List the water consuming fixtures, appliances, and equipment planned for the project and their efficiency standards.</v>
      </c>
      <c r="K15" s="205"/>
      <c r="L15" s="361"/>
      <c r="M15" s="103" t="s">
        <v>127</v>
      </c>
      <c r="N15" s="224"/>
      <c r="O15" s="421"/>
      <c r="P15" s="103" t="s">
        <v>127</v>
      </c>
      <c r="Q15" s="224"/>
      <c r="R15" s="109"/>
      <c r="S15" s="158" t="s">
        <v>136</v>
      </c>
    </row>
    <row r="16" spans="1:19" ht="45.75" thickBot="1">
      <c r="A16" s="375"/>
      <c r="B16" s="195" t="s">
        <v>176</v>
      </c>
      <c r="C16" s="376"/>
      <c r="D16" s="241" t="str" cm="1">
        <f t="array" ref="D16">_xlfn.IFS(C16="Y", "Indicate required percent reduction here.", C16="N", "N/A", C16="", "Indicate required percent reduction here.")</f>
        <v>Indicate required percent reduction here.</v>
      </c>
      <c r="E16" s="210"/>
      <c r="F16" s="155"/>
      <c r="G16" s="241" t="str" cm="1">
        <f t="array" ref="G16">_xlfn.IFS(C16="Y", "Perform preliminary water savings calculations to plan which fixtures and which flow rates to include in the project. Enter estimated water savings and confirm if on-track.", C16="N", "N/A", C16="","Perform preliminary water savings calculations to plan which fixtures and which flow rates to include in the project. Enter estimated water savings and confirm if on-track.")</f>
        <v>Perform preliminary water savings calculations to plan which fixtures and which flow rates to include in the project. Enter estimated water savings and confirm if on-track.</v>
      </c>
      <c r="H16" s="210"/>
      <c r="I16" s="155"/>
      <c r="J16" s="241" t="str" cm="1">
        <f t="array" ref="J16">_xlfn.IFS($C16="Y", "Update water savings or confirm project on-track", $C16="N", "N/A", $C16="","Update water savings or confirm project on-track")</f>
        <v>Update water savings or confirm project on-track</v>
      </c>
      <c r="K16" s="210"/>
      <c r="L16" s="392"/>
      <c r="M16" s="241" t="str" cm="1">
        <f t="array" ref="M16">_xlfn.IFS($C16="Y", "Enter the water savings from final fixtures, appliances, and equipment.", $C16="N", "N/A", $C16="","Enter the water savings from final fixtures, appliances, and equipment.")</f>
        <v>Enter the water savings from final fixtures, appliances, and equipment.</v>
      </c>
      <c r="N16" s="210"/>
      <c r="O16" s="392"/>
      <c r="P16" s="88" t="s">
        <v>127</v>
      </c>
      <c r="Q16" s="206"/>
      <c r="R16" s="110"/>
      <c r="S16" s="191" t="s">
        <v>177</v>
      </c>
    </row>
    <row r="17" spans="1:20" ht="79.5" thickTop="1" thickBot="1">
      <c r="A17" s="340" t="s">
        <v>128</v>
      </c>
      <c r="B17" s="187" t="s">
        <v>206</v>
      </c>
      <c r="C17" s="162" t="s">
        <v>120</v>
      </c>
      <c r="D17" s="202" t="s">
        <v>130</v>
      </c>
      <c r="E17" s="205"/>
      <c r="F17" s="153"/>
      <c r="G17" s="202" t="s">
        <v>207</v>
      </c>
      <c r="H17" s="205"/>
      <c r="I17" s="153"/>
      <c r="J17" s="202" t="s">
        <v>208</v>
      </c>
      <c r="K17" s="227"/>
      <c r="L17" s="153"/>
      <c r="M17" s="422" t="s">
        <v>127</v>
      </c>
      <c r="N17" s="224"/>
      <c r="O17" s="421"/>
      <c r="P17" s="202" t="s">
        <v>209</v>
      </c>
      <c r="Q17" s="200"/>
      <c r="R17" s="362"/>
      <c r="S17" s="184" t="s">
        <v>210</v>
      </c>
      <c r="T17" s="8"/>
    </row>
    <row r="18" spans="1:20" ht="79.5" customHeight="1" thickTop="1" thickBot="1">
      <c r="A18" s="375"/>
      <c r="B18" s="189" t="s">
        <v>211</v>
      </c>
      <c r="C18" s="161" t="s">
        <v>120</v>
      </c>
      <c r="D18" s="423" t="s">
        <v>127</v>
      </c>
      <c r="E18" s="224"/>
      <c r="F18" s="424"/>
      <c r="G18" s="423" t="s">
        <v>127</v>
      </c>
      <c r="H18" s="224"/>
      <c r="I18" s="424"/>
      <c r="J18" s="423" t="s">
        <v>127</v>
      </c>
      <c r="K18" s="224"/>
      <c r="L18" s="424"/>
      <c r="M18" s="425" t="s">
        <v>127</v>
      </c>
      <c r="N18" s="224"/>
      <c r="O18" s="424"/>
      <c r="P18" s="241" t="str" cm="1">
        <f t="array" ref="P18">_xlfn.IFS($C18="Y", "Complete calculation following the LEED pilot credit. List total embodied carbon footprint baseline and actual here.", $C18="N", "N/A", $C18="","List total embodied carbon footprint baseline and actual here.")</f>
        <v>Complete calculation following the LEED pilot credit. List total embodied carbon footprint baseline and actual here.</v>
      </c>
      <c r="Q18" s="201"/>
      <c r="R18" s="426"/>
      <c r="S18" s="191" t="s">
        <v>212</v>
      </c>
    </row>
    <row r="19" spans="1:20" ht="176.1" customHeight="1" thickTop="1" thickBot="1">
      <c r="A19" s="340" t="s">
        <v>179</v>
      </c>
      <c r="B19" s="187" t="s">
        <v>213</v>
      </c>
      <c r="C19" s="162" t="s">
        <v>120</v>
      </c>
      <c r="D19" s="202" t="s">
        <v>214</v>
      </c>
      <c r="E19" s="205"/>
      <c r="F19" s="153"/>
      <c r="G19" s="250" t="s">
        <v>215</v>
      </c>
      <c r="H19" s="225"/>
      <c r="I19" s="153"/>
      <c r="J19" s="202" t="s">
        <v>216</v>
      </c>
      <c r="K19" s="205"/>
      <c r="L19" s="381"/>
      <c r="M19" s="202" t="s">
        <v>217</v>
      </c>
      <c r="N19" s="205"/>
      <c r="O19" s="381"/>
      <c r="P19" s="202" t="s">
        <v>218</v>
      </c>
      <c r="Q19" s="200"/>
      <c r="R19" s="427"/>
      <c r="S19" s="184" t="s">
        <v>219</v>
      </c>
    </row>
    <row r="20" spans="1:20" ht="61.5" thickTop="1" thickBot="1">
      <c r="A20" s="375"/>
      <c r="B20" s="266" t="s">
        <v>220</v>
      </c>
      <c r="C20" s="401" t="s">
        <v>120</v>
      </c>
      <c r="D20" s="245" t="s">
        <v>181</v>
      </c>
      <c r="E20" s="203"/>
      <c r="F20" s="155"/>
      <c r="G20" s="245" t="s">
        <v>182</v>
      </c>
      <c r="H20" s="203"/>
      <c r="I20" s="155"/>
      <c r="J20" s="423" t="s">
        <v>127</v>
      </c>
      <c r="K20" s="224"/>
      <c r="L20" s="428"/>
      <c r="M20" s="245" t="s">
        <v>183</v>
      </c>
      <c r="N20" s="203"/>
      <c r="O20" s="392"/>
      <c r="P20" s="88" t="s">
        <v>127</v>
      </c>
      <c r="Q20" s="206"/>
      <c r="R20" s="420"/>
      <c r="S20" s="429" t="s">
        <v>184</v>
      </c>
    </row>
    <row r="21" spans="1:20" ht="31.5" thickTop="1" thickBot="1">
      <c r="A21" s="17" t="s">
        <v>185</v>
      </c>
      <c r="B21" s="193" t="s">
        <v>186</v>
      </c>
      <c r="C21" s="145"/>
      <c r="D21" s="246" t="str" cm="1">
        <f t="array" ref="D21">_xlfn.IFS(C21="Y", "Identify the applicable UW Bird-Friendly Design Guidelines.", C21="N", "N/A", C21="", "Identify the applicable UW Bird-Friendly Design Guidelines.")</f>
        <v>Identify the applicable UW Bird-Friendly Design Guidelines.</v>
      </c>
      <c r="E21" s="213"/>
      <c r="F21" s="153"/>
      <c r="G21" s="246" t="str" cm="1">
        <f t="array" ref="G21">_xlfn.IFS(C21="Y", "Confirm the UW Bird-Friendly Design Guidelines planned for the project.", C21="N", "N/A", C21="", "Confirm the UW Bird-Friendly Design Guidelines planned for the project.")</f>
        <v>Confirm the UW Bird-Friendly Design Guidelines planned for the project.</v>
      </c>
      <c r="H21" s="213"/>
      <c r="I21" s="153"/>
      <c r="J21" s="103" t="s">
        <v>127</v>
      </c>
      <c r="K21" s="224"/>
      <c r="L21" s="421"/>
      <c r="M21" s="246" t="str" cm="1">
        <f t="array" ref="M21">_xlfn.IFS(C21="Y", "Confirm the UW Bird-Friendly Design Guidelines included in the project.", C21="N", "N/A", C21="", "Confirm the UW Bird-Friendly Design Guidelines included in the project.")</f>
        <v>Confirm the UW Bird-Friendly Design Guidelines included in the project.</v>
      </c>
      <c r="N21" s="228"/>
      <c r="O21" s="392"/>
      <c r="P21" s="103" t="s">
        <v>127</v>
      </c>
      <c r="Q21" s="224"/>
      <c r="R21" s="430"/>
      <c r="S21" s="138" t="s">
        <v>136</v>
      </c>
    </row>
    <row r="22" spans="1:20" ht="60.95" customHeight="1" thickTop="1" thickBot="1">
      <c r="A22" s="350" t="s">
        <v>134</v>
      </c>
      <c r="B22" s="405" t="s">
        <v>187</v>
      </c>
      <c r="C22" s="144"/>
      <c r="D22" s="265" t="str" cm="1">
        <f t="array" ref="D22">_xlfn.IFS(C22="Y", "Describe opportunities to add or improve showers and changing facilities for staff or to include other features and materials that support health and well-being.", C22="N", "N/A", C22="", "Describe opportunities to add or improve showers and changing facilities for staff or to include other features and materials that support health and well-being.")</f>
        <v>Describe opportunities to add or improve showers and changing facilities for staff or to include other features and materials that support health and well-being.</v>
      </c>
      <c r="E22" s="212"/>
      <c r="F22" s="153"/>
      <c r="G22" s="265" t="str" cm="1">
        <f t="array" ref="G22">_xlfn.IFS(C22="Y", "Confirm plans for added or improved showers and changing facilities or other health and well-being strategies.", C22="N", "N/A", C22="", "Confirm plans for added or improved showers and changing facilities or other health and well-being strategies.")</f>
        <v>Confirm plans for added or improved showers and changing facilities or other health and well-being strategies.</v>
      </c>
      <c r="H22" s="212"/>
      <c r="I22" s="153"/>
      <c r="J22" s="279" t="s">
        <v>127</v>
      </c>
      <c r="K22" s="224"/>
      <c r="L22" s="421"/>
      <c r="M22" s="265" t="str" cm="1">
        <f t="array" ref="M22">_xlfn.IFS(C22="Y", "Confirm added or improved showers and changing facilities or other health and well-being strategies included in the project.", C22="N", "N/A", C22="", "Confirm added or improved showers and changing facilities or other health and well-being strategies included in the project.")</f>
        <v>Confirm added or improved showers and changing facilities or other health and well-being strategies included in the project.</v>
      </c>
      <c r="N22" s="212"/>
      <c r="O22" s="381"/>
      <c r="P22" s="279" t="s">
        <v>127</v>
      </c>
      <c r="Q22" s="224"/>
      <c r="R22" s="430"/>
      <c r="S22" s="282" t="s">
        <v>136</v>
      </c>
    </row>
    <row r="23" spans="1:20" ht="78.75" customHeight="1" thickBot="1">
      <c r="A23" s="431"/>
      <c r="B23" s="274" t="s">
        <v>188</v>
      </c>
      <c r="C23" s="409" t="s">
        <v>120</v>
      </c>
      <c r="D23" s="275" t="s">
        <v>189</v>
      </c>
      <c r="E23" s="228"/>
      <c r="F23" s="276"/>
      <c r="G23" s="264" t="s">
        <v>221</v>
      </c>
      <c r="H23" s="228"/>
      <c r="I23" s="276"/>
      <c r="J23" s="243" t="s">
        <v>222</v>
      </c>
      <c r="K23" s="277"/>
      <c r="L23" s="278"/>
      <c r="M23" s="280" t="s">
        <v>127</v>
      </c>
      <c r="N23" s="281"/>
      <c r="O23" s="432"/>
      <c r="P23" s="271" t="s">
        <v>191</v>
      </c>
      <c r="Q23" s="269"/>
      <c r="R23" s="270"/>
      <c r="S23" s="283" t="s">
        <v>192</v>
      </c>
    </row>
    <row r="24" spans="1:20" ht="44.1" customHeight="1" thickTop="1" thickBot="1">
      <c r="A24" s="433" t="s">
        <v>137</v>
      </c>
      <c r="B24" s="405" t="s">
        <v>193</v>
      </c>
      <c r="C24" s="144"/>
      <c r="D24" s="244" t="str" cm="1">
        <f t="array" ref="D24">_xlfn.IFS(C24="Y", "Describe opportunities to add or improve lactation facilities for staff or to include other features that support equity.", C24="N", "N/A", C24="", "Describe opportunities to add or improve lactation facilities for staff or to include other features that support equity.")</f>
        <v>Describe opportunities to add or improve lactation facilities for staff or to include other features that support equity.</v>
      </c>
      <c r="E24" s="212"/>
      <c r="F24" s="153"/>
      <c r="G24" s="244" t="str" cm="1">
        <f t="array" ref="G24">_xlfn.IFS(C24="Y", "Confirm plans for added or improved lactation facilities or other equity strategies.", C24="N", "N/A", C24="", "Confirm plans for added or improved lactation facilities or other equity strategies.")</f>
        <v>Confirm plans for added or improved lactation facilities or other equity strategies.</v>
      </c>
      <c r="H24" s="212"/>
      <c r="I24" s="153"/>
      <c r="J24" s="103" t="s">
        <v>127</v>
      </c>
      <c r="K24" s="224"/>
      <c r="L24" s="421"/>
      <c r="M24" s="244" t="str" cm="1">
        <f t="array" ref="M24">_xlfn.IFS(C24="Y", "Confirm added or improved lactation facilities or other equity strategies included in the project.", C24="N", "N/A", C24="", "Confirm added or improved lactation facilities or other equity strategies included in the project.")</f>
        <v>Confirm added or improved lactation facilities or other equity strategies included in the project.</v>
      </c>
      <c r="N24" s="229"/>
      <c r="O24" s="392"/>
      <c r="P24" s="103" t="s">
        <v>127</v>
      </c>
      <c r="Q24" s="224"/>
      <c r="R24" s="430"/>
      <c r="S24" s="138" t="s">
        <v>136</v>
      </c>
    </row>
    <row r="25" spans="1:20" ht="52.5" customHeight="1" thickTop="1" thickBot="1">
      <c r="A25" s="434"/>
      <c r="B25" s="266" t="s">
        <v>223</v>
      </c>
      <c r="C25" s="146"/>
      <c r="D25" s="245" t="str" cm="1">
        <f t="array" ref="D25">_xlfn.IFS(C25="Y", "Follow UW Gender Inclusive Restroom Design Guidelines. Track any variances with other project variances.", C25="N", "N/A", C25="", "Follow UW Gender Inclusive Restroom Design Guidelines. Track any variances with other project variances.")</f>
        <v>Follow UW Gender Inclusive Restroom Design Guidelines. Track any variances with other project variances.</v>
      </c>
      <c r="E25" s="203"/>
      <c r="F25" s="155"/>
      <c r="G25" s="412" t="s">
        <v>127</v>
      </c>
      <c r="H25" s="226"/>
      <c r="I25" s="435"/>
      <c r="J25" s="412" t="s">
        <v>127</v>
      </c>
      <c r="K25" s="226"/>
      <c r="L25" s="428"/>
      <c r="M25" s="412" t="s">
        <v>127</v>
      </c>
      <c r="N25" s="226"/>
      <c r="O25" s="428"/>
      <c r="P25" s="412" t="s">
        <v>127</v>
      </c>
      <c r="Q25" s="226"/>
      <c r="R25" s="436"/>
      <c r="S25" s="138" t="s">
        <v>136</v>
      </c>
    </row>
    <row r="26" spans="1:20" ht="16.5" thickTop="1" thickBot="1">
      <c r="C26" s="3"/>
      <c r="D26" s="108" t="s">
        <v>139</v>
      </c>
      <c r="E26" s="108"/>
      <c r="F26" s="173"/>
      <c r="G26" s="108" t="s">
        <v>224</v>
      </c>
      <c r="H26" s="108"/>
      <c r="I26" s="5"/>
      <c r="J26" s="108" t="s">
        <v>140</v>
      </c>
      <c r="K26" s="108"/>
      <c r="L26" s="5"/>
      <c r="M26" s="108" t="s">
        <v>225</v>
      </c>
      <c r="N26" s="108"/>
      <c r="O26" s="157"/>
      <c r="P26" s="108" t="s">
        <v>141</v>
      </c>
      <c r="Q26" s="108"/>
      <c r="R26" s="4"/>
    </row>
    <row r="27" spans="1:20" ht="15.75" thickTop="1">
      <c r="C27" s="3"/>
      <c r="D27" s="365" t="s">
        <v>142</v>
      </c>
      <c r="E27" s="365"/>
      <c r="F27" s="80" t="s">
        <v>17</v>
      </c>
      <c r="G27" s="365" t="s">
        <v>142</v>
      </c>
      <c r="H27" s="365"/>
      <c r="I27" s="80" t="s">
        <v>17</v>
      </c>
      <c r="J27" s="365" t="s">
        <v>142</v>
      </c>
      <c r="K27" s="365"/>
      <c r="L27" s="80" t="s">
        <v>17</v>
      </c>
      <c r="M27" s="365" t="s">
        <v>142</v>
      </c>
      <c r="N27" s="365"/>
      <c r="O27" s="80" t="s">
        <v>17</v>
      </c>
      <c r="P27" s="365" t="s">
        <v>142</v>
      </c>
      <c r="Q27" s="365"/>
      <c r="R27" s="80" t="s">
        <v>18</v>
      </c>
    </row>
    <row r="28" spans="1:20" ht="45">
      <c r="B28" s="8"/>
      <c r="C28" s="3"/>
      <c r="D28" s="365" t="s">
        <v>143</v>
      </c>
      <c r="E28" s="365"/>
      <c r="F28" s="81" t="s">
        <v>19</v>
      </c>
      <c r="G28" s="365" t="s">
        <v>143</v>
      </c>
      <c r="H28" s="365"/>
      <c r="I28" s="81" t="s">
        <v>19</v>
      </c>
      <c r="J28" s="365" t="s">
        <v>143</v>
      </c>
      <c r="K28" s="365"/>
      <c r="L28" s="81" t="s">
        <v>19</v>
      </c>
      <c r="M28" s="365" t="s">
        <v>143</v>
      </c>
      <c r="N28" s="365"/>
      <c r="O28" s="81" t="s">
        <v>19</v>
      </c>
      <c r="P28" s="365" t="s">
        <v>144</v>
      </c>
      <c r="Q28" s="365"/>
      <c r="R28" s="82" t="s">
        <v>21</v>
      </c>
    </row>
    <row r="29" spans="1:20">
      <c r="B29" s="8"/>
      <c r="C29" s="3"/>
      <c r="D29" s="365" t="s">
        <v>144</v>
      </c>
      <c r="E29" s="365"/>
      <c r="F29" s="83" t="s">
        <v>22</v>
      </c>
      <c r="G29" s="365" t="s">
        <v>144</v>
      </c>
      <c r="H29" s="365"/>
      <c r="I29" s="83" t="s">
        <v>22</v>
      </c>
      <c r="J29" s="365" t="s">
        <v>144</v>
      </c>
      <c r="K29" s="365"/>
      <c r="L29" s="83" t="s">
        <v>22</v>
      </c>
      <c r="M29" s="365" t="s">
        <v>144</v>
      </c>
      <c r="N29" s="365"/>
      <c r="O29" s="83" t="s">
        <v>22</v>
      </c>
    </row>
    <row r="30" spans="1:20">
      <c r="B30" s="8"/>
      <c r="C30" s="3"/>
    </row>
    <row r="31" spans="1:20">
      <c r="B31" s="8"/>
      <c r="C31" s="3"/>
    </row>
    <row r="32" spans="1:20">
      <c r="B32" s="8"/>
      <c r="C32" s="3"/>
    </row>
    <row r="33" spans="2:3">
      <c r="B33" s="8"/>
      <c r="C33" s="3"/>
    </row>
    <row r="34" spans="2:3">
      <c r="B34" s="8"/>
      <c r="C34" s="3"/>
    </row>
    <row r="35" spans="2:3">
      <c r="B35" s="8"/>
      <c r="C35" s="3"/>
    </row>
    <row r="36" spans="2:3">
      <c r="B36" s="8"/>
      <c r="C36" s="3"/>
    </row>
    <row r="37" spans="2:3">
      <c r="B37" s="8"/>
      <c r="C37" s="3"/>
    </row>
    <row r="38" spans="2:3">
      <c r="B38" s="8"/>
      <c r="C38" s="3"/>
    </row>
    <row r="39" spans="2:3">
      <c r="B39" s="8"/>
      <c r="C39" s="3"/>
    </row>
    <row r="40" spans="2:3">
      <c r="B40" s="8"/>
      <c r="C40" s="3"/>
    </row>
    <row r="41" spans="2:3">
      <c r="B41" s="8"/>
    </row>
  </sheetData>
  <sheetProtection sheet="1" formatRows="0"/>
  <mergeCells count="21">
    <mergeCell ref="P6:S6"/>
    <mergeCell ref="A2:B2"/>
    <mergeCell ref="A3:A4"/>
    <mergeCell ref="A7:A8"/>
    <mergeCell ref="A10:A14"/>
    <mergeCell ref="B3:F3"/>
    <mergeCell ref="G4:I4"/>
    <mergeCell ref="J4:L4"/>
    <mergeCell ref="M4:O4"/>
    <mergeCell ref="P4:S4"/>
    <mergeCell ref="G3:S3"/>
    <mergeCell ref="G6:I6"/>
    <mergeCell ref="J6:L6"/>
    <mergeCell ref="M6:O6"/>
    <mergeCell ref="A15:A16"/>
    <mergeCell ref="A24:A25"/>
    <mergeCell ref="A17:A18"/>
    <mergeCell ref="A19:A20"/>
    <mergeCell ref="D4:F4"/>
    <mergeCell ref="D6:F6"/>
    <mergeCell ref="A22:A23"/>
  </mergeCells>
  <conditionalFormatting sqref="A3">
    <cfRule type="containsText" dxfId="671" priority="69" operator="containsText" text="N/A">
      <formula>NOT(ISERROR(SEARCH("N/A",A3)))</formula>
    </cfRule>
  </conditionalFormatting>
  <conditionalFormatting sqref="A28:A41">
    <cfRule type="containsText" dxfId="670" priority="190" operator="containsText" text="N/A">
      <formula>NOT(ISERROR(SEARCH("N/A",A28)))</formula>
    </cfRule>
  </conditionalFormatting>
  <conditionalFormatting sqref="A17:E17">
    <cfRule type="containsText" dxfId="669" priority="176" operator="containsText" text="N/A">
      <formula>NOT(ISERROR(SEARCH("N/A",A17)))</formula>
    </cfRule>
  </conditionalFormatting>
  <conditionalFormatting sqref="A9:F16 F17">
    <cfRule type="containsText" dxfId="668" priority="231" operator="containsText" text="N/A">
      <formula>NOT(ISERROR(SEARCH("N/A",A9)))</formula>
    </cfRule>
  </conditionalFormatting>
  <conditionalFormatting sqref="A19:F22 A24:F26">
    <cfRule type="containsText" dxfId="667" priority="223" operator="containsText" text="N/A">
      <formula>NOT(ISERROR(SEARCH("N/A",A19)))</formula>
    </cfRule>
  </conditionalFormatting>
  <conditionalFormatting sqref="A7:S22 A6:D6 G6 J6 M6 P6:Q6 A24:XFD25 A1:S2 B3:S4 A5:XFD5">
    <cfRule type="containsText" dxfId="666" priority="86" operator="containsText" text="N/A">
      <formula>NOT(ISERROR(SEARCH("N/A",A1)))</formula>
    </cfRule>
  </conditionalFormatting>
  <conditionalFormatting sqref="B23:C23">
    <cfRule type="containsText" dxfId="665" priority="1" operator="containsText" text="N/A">
      <formula>NOT(ISERROR(SEARCH("N/A",B23)))</formula>
    </cfRule>
  </conditionalFormatting>
  <conditionalFormatting sqref="C16:R16">
    <cfRule type="expression" dxfId="664" priority="74">
      <formula>$C$16="N"</formula>
    </cfRule>
  </conditionalFormatting>
  <conditionalFormatting sqref="D23:I23">
    <cfRule type="containsText" dxfId="663" priority="29" operator="containsText" text="N/A">
      <formula>NOT(ISERROR(SEARCH("N/A",D23)))</formula>
    </cfRule>
  </conditionalFormatting>
  <conditionalFormatting sqref="D23:N23">
    <cfRule type="expression" dxfId="662" priority="26">
      <formula>$C23="N"</formula>
    </cfRule>
  </conditionalFormatting>
  <conditionalFormatting sqref="D6:S22 D24:S25">
    <cfRule type="expression" dxfId="661" priority="79">
      <formula>$C6="N"</formula>
    </cfRule>
  </conditionalFormatting>
  <conditionalFormatting sqref="D7:S7">
    <cfRule type="expression" dxfId="660" priority="233">
      <formula>$C7="N"</formula>
    </cfRule>
  </conditionalFormatting>
  <conditionalFormatting sqref="E18">
    <cfRule type="containsText" dxfId="659" priority="67" operator="containsText" text="N/A">
      <formula>NOT(ISERROR(SEARCH("N/A",E18)))</formula>
    </cfRule>
  </conditionalFormatting>
  <conditionalFormatting sqref="F7">
    <cfRule type="containsText" dxfId="658" priority="151" operator="containsText" text="On track">
      <formula>NOT(ISERROR(SEARCH("On track",F7)))</formula>
    </cfRule>
    <cfRule type="containsText" dxfId="657" priority="152" operator="containsText" text="In Progress">
      <formula>NOT(ISERROR(SEARCH("In Progress",F7)))</formula>
    </cfRule>
    <cfRule type="containsText" dxfId="656" priority="153" operator="containsText" text="No">
      <formula>NOT(ISERROR(SEARCH("No",F7)))</formula>
    </cfRule>
    <cfRule type="containsText" dxfId="655" priority="154" operator="containsText" text="Off track">
      <formula>NOT(ISERROR(SEARCH("Off track",F7)))</formula>
    </cfRule>
    <cfRule type="containsText" dxfId="654" priority="155" operator="containsText" text="Still in development">
      <formula>NOT(ISERROR(SEARCH("Still in development",F7)))</formula>
    </cfRule>
    <cfRule type="containsText" dxfId="653" priority="156" operator="containsText" text="Yes">
      <formula>NOT(ISERROR(SEARCH("Yes",F7)))</formula>
    </cfRule>
    <cfRule type="containsBlanks" dxfId="652" priority="157">
      <formula>LEN(TRIM(F7))=0</formula>
    </cfRule>
    <cfRule type="containsText" dxfId="651" priority="622" operator="containsText" text="Yes">
      <formula>NOT(ISERROR(SEARCH("Yes",F7)))</formula>
    </cfRule>
    <cfRule type="containsText" dxfId="650" priority="624" operator="containsText" text="In Progress">
      <formula>NOT(ISERROR(SEARCH("In Progress",F7)))</formula>
    </cfRule>
  </conditionalFormatting>
  <conditionalFormatting sqref="F9:F17">
    <cfRule type="containsText" dxfId="649" priority="224" operator="containsText" text="On track">
      <formula>NOT(ISERROR(SEARCH("On track",F9)))</formula>
    </cfRule>
    <cfRule type="containsText" dxfId="648" priority="225" operator="containsText" text="In Progress">
      <formula>NOT(ISERROR(SEARCH("In Progress",F9)))</formula>
    </cfRule>
    <cfRule type="containsText" dxfId="647" priority="226" operator="containsText" text="No">
      <formula>NOT(ISERROR(SEARCH("No",F9)))</formula>
    </cfRule>
    <cfRule type="containsText" dxfId="646" priority="227" operator="containsText" text="Off track">
      <formula>NOT(ISERROR(SEARCH("Off track",F9)))</formula>
    </cfRule>
    <cfRule type="containsText" dxfId="645" priority="228" operator="containsText" text="Still in development">
      <formula>NOT(ISERROR(SEARCH("Still in development",F9)))</formula>
    </cfRule>
    <cfRule type="containsText" dxfId="644" priority="229" operator="containsText" text="Yes">
      <formula>NOT(ISERROR(SEARCH("Yes",F9)))</formula>
    </cfRule>
    <cfRule type="containsBlanks" dxfId="643" priority="230">
      <formula>LEN(TRIM(F9))=0</formula>
    </cfRule>
  </conditionalFormatting>
  <conditionalFormatting sqref="F19:F22 F24:F26">
    <cfRule type="containsText" dxfId="642" priority="216" operator="containsText" text="On track">
      <formula>NOT(ISERROR(SEARCH("On track",F19)))</formula>
    </cfRule>
    <cfRule type="containsText" dxfId="641" priority="217" operator="containsText" text="In Progress">
      <formula>NOT(ISERROR(SEARCH("In Progress",F19)))</formula>
    </cfRule>
    <cfRule type="containsText" dxfId="640" priority="218" operator="containsText" text="No">
      <formula>NOT(ISERROR(SEARCH("No",F19)))</formula>
    </cfRule>
    <cfRule type="containsText" dxfId="639" priority="219" operator="containsText" text="Off track">
      <formula>NOT(ISERROR(SEARCH("Off track",F19)))</formula>
    </cfRule>
    <cfRule type="containsText" dxfId="638" priority="220" operator="containsText" text="Still in development">
      <formula>NOT(ISERROR(SEARCH("Still in development",F19)))</formula>
    </cfRule>
    <cfRule type="containsText" dxfId="637" priority="221" operator="containsText" text="Yes">
      <formula>NOT(ISERROR(SEARCH("Yes",F19)))</formula>
    </cfRule>
    <cfRule type="containsBlanks" dxfId="636" priority="222">
      <formula>LEN(TRIM(F19))=0</formula>
    </cfRule>
  </conditionalFormatting>
  <conditionalFormatting sqref="F23">
    <cfRule type="containsText" dxfId="635" priority="38" operator="containsText" text="On track">
      <formula>NOT(ISERROR(SEARCH("On track",F23)))</formula>
    </cfRule>
    <cfRule type="containsText" dxfId="634" priority="39" operator="containsText" text="In Progress">
      <formula>NOT(ISERROR(SEARCH("In Progress",F23)))</formula>
    </cfRule>
    <cfRule type="containsText" dxfId="633" priority="40" operator="containsText" text="No">
      <formula>NOT(ISERROR(SEARCH("No",F23)))</formula>
    </cfRule>
    <cfRule type="containsText" dxfId="632" priority="41" operator="containsText" text="Off track">
      <formula>NOT(ISERROR(SEARCH("Off track",F23)))</formula>
    </cfRule>
    <cfRule type="containsText" dxfId="631" priority="42" operator="containsText" text="Still in development">
      <formula>NOT(ISERROR(SEARCH("Still in development",F23)))</formula>
    </cfRule>
    <cfRule type="containsText" dxfId="630" priority="43" operator="containsText" text="Yes">
      <formula>NOT(ISERROR(SEARCH("Yes",F23)))</formula>
    </cfRule>
    <cfRule type="containsBlanks" dxfId="629" priority="44">
      <formula>LEN(TRIM(F23))=0</formula>
    </cfRule>
  </conditionalFormatting>
  <conditionalFormatting sqref="F25">
    <cfRule type="expression" dxfId="628" priority="70">
      <formula>$C$25="N"</formula>
    </cfRule>
  </conditionalFormatting>
  <conditionalFormatting sqref="F26">
    <cfRule type="containsText" dxfId="627" priority="478" operator="containsText" text="Yes">
      <formula>NOT(ISERROR(SEARCH("Yes",F26)))</formula>
    </cfRule>
    <cfRule type="containsText" dxfId="626" priority="479" operator="containsText" text="No">
      <formula>NOT(ISERROR(SEARCH("No",F26)))</formula>
    </cfRule>
    <cfRule type="containsText" dxfId="625" priority="480" operator="containsText" text="In Progress">
      <formula>NOT(ISERROR(SEARCH("In Progress",F26)))</formula>
    </cfRule>
  </conditionalFormatting>
  <conditionalFormatting sqref="F7:H7 F11">
    <cfRule type="expression" dxfId="624" priority="85">
      <formula>C7="N"</formula>
    </cfRule>
  </conditionalFormatting>
  <conditionalFormatting sqref="F12:R12">
    <cfRule type="expression" dxfId="623" priority="78">
      <formula>$C12="N"</formula>
    </cfRule>
  </conditionalFormatting>
  <conditionalFormatting sqref="F13:R13">
    <cfRule type="expression" dxfId="622" priority="77">
      <formula>$C$13="N"</formula>
    </cfRule>
  </conditionalFormatting>
  <conditionalFormatting sqref="F14:R14">
    <cfRule type="expression" dxfId="621" priority="76">
      <formula>$C$14="N"</formula>
    </cfRule>
  </conditionalFormatting>
  <conditionalFormatting sqref="F15:R15">
    <cfRule type="expression" dxfId="620" priority="75">
      <formula>$C15="N"</formula>
    </cfRule>
  </conditionalFormatting>
  <conditionalFormatting sqref="F21:R21">
    <cfRule type="expression" dxfId="619" priority="73">
      <formula>$C$21="N"</formula>
    </cfRule>
  </conditionalFormatting>
  <conditionalFormatting sqref="F22:R22">
    <cfRule type="expression" dxfId="618" priority="72">
      <formula>$C$22="N"</formula>
    </cfRule>
  </conditionalFormatting>
  <conditionalFormatting sqref="F24:R24">
    <cfRule type="expression" dxfId="617" priority="71">
      <formula>$C$24="N"</formula>
    </cfRule>
  </conditionalFormatting>
  <conditionalFormatting sqref="G13:I13">
    <cfRule type="containsText" dxfId="616" priority="187" operator="containsText" text="N/A">
      <formula>NOT(ISERROR(SEARCH("N/A",G13)))</formula>
    </cfRule>
  </conditionalFormatting>
  <conditionalFormatting sqref="G14:I17">
    <cfRule type="containsText" dxfId="615" priority="207" operator="containsText" text="N/A">
      <formula>NOT(ISERROR(SEARCH("N/A",G14)))</formula>
    </cfRule>
  </conditionalFormatting>
  <conditionalFormatting sqref="G19:I22 G24:O24">
    <cfRule type="containsText" dxfId="614" priority="199" operator="containsText" text="N/A">
      <formula>NOT(ISERROR(SEARCH("N/A",G19)))</formula>
    </cfRule>
  </conditionalFormatting>
  <conditionalFormatting sqref="G26:I26">
    <cfRule type="containsText" dxfId="613" priority="488" operator="containsText" text="N/A">
      <formula>NOT(ISERROR(SEARCH("N/A",G26)))</formula>
    </cfRule>
  </conditionalFormatting>
  <conditionalFormatting sqref="G9:L12">
    <cfRule type="containsText" dxfId="612" priority="215" operator="containsText" text="N/A">
      <formula>NOT(ISERROR(SEARCH("N/A",G9)))</formula>
    </cfRule>
  </conditionalFormatting>
  <conditionalFormatting sqref="H18">
    <cfRule type="containsText" dxfId="611" priority="68" operator="containsText" text="N/A">
      <formula>NOT(ISERROR(SEARCH("N/A",H18)))</formula>
    </cfRule>
  </conditionalFormatting>
  <conditionalFormatting sqref="I7">
    <cfRule type="expression" dxfId="610" priority="80">
      <formula>C7="N"</formula>
    </cfRule>
    <cfRule type="containsText" dxfId="609" priority="143" operator="containsText" text="On track">
      <formula>NOT(ISERROR(SEARCH("On track",I7)))</formula>
    </cfRule>
    <cfRule type="containsText" dxfId="608" priority="144" operator="containsText" text="In Progress">
      <formula>NOT(ISERROR(SEARCH("In Progress",I7)))</formula>
    </cfRule>
    <cfRule type="containsText" dxfId="607" priority="145" operator="containsText" text="No">
      <formula>NOT(ISERROR(SEARCH("No",I7)))</formula>
    </cfRule>
    <cfRule type="containsText" dxfId="606" priority="146" operator="containsText" text="Off track">
      <formula>NOT(ISERROR(SEARCH("Off track",I7)))</formula>
    </cfRule>
    <cfRule type="containsText" dxfId="605" priority="147" operator="containsText" text="Still in development">
      <formula>NOT(ISERROR(SEARCH("Still in development",I7)))</formula>
    </cfRule>
    <cfRule type="containsText" dxfId="604" priority="148" operator="containsText" text="Yes">
      <formula>NOT(ISERROR(SEARCH("Yes",I7)))</formula>
    </cfRule>
    <cfRule type="containsBlanks" dxfId="603" priority="149">
      <formula>LEN(TRIM(I7))=0</formula>
    </cfRule>
    <cfRule type="containsText" dxfId="602" priority="623" operator="containsText" text="Yes">
      <formula>NOT(ISERROR(SEARCH("Yes",I7)))</formula>
    </cfRule>
    <cfRule type="containsText" dxfId="601" priority="625" operator="containsText" text="In Progress">
      <formula>NOT(ISERROR(SEARCH("In Progress",I7)))</formula>
    </cfRule>
    <cfRule type="expression" dxfId="600" priority="869">
      <formula>E7="N"</formula>
    </cfRule>
  </conditionalFormatting>
  <conditionalFormatting sqref="I10:I11">
    <cfRule type="containsText" dxfId="599" priority="208" operator="containsText" text="On track">
      <formula>NOT(ISERROR(SEARCH("On track",I10)))</formula>
    </cfRule>
    <cfRule type="containsText" dxfId="598" priority="209" operator="containsText" text="In Progress">
      <formula>NOT(ISERROR(SEARCH("In Progress",I10)))</formula>
    </cfRule>
    <cfRule type="containsText" dxfId="597" priority="210" operator="containsText" text="No">
      <formula>NOT(ISERROR(SEARCH("No",I10)))</formula>
    </cfRule>
    <cfRule type="containsText" dxfId="596" priority="211" operator="containsText" text="Off track">
      <formula>NOT(ISERROR(SEARCH("Off track",I10)))</formula>
    </cfRule>
    <cfRule type="containsText" dxfId="595" priority="212" operator="containsText" text="Still in development">
      <formula>NOT(ISERROR(SEARCH("Still in development",I10)))</formula>
    </cfRule>
    <cfRule type="containsText" dxfId="594" priority="213" operator="containsText" text="Yes">
      <formula>NOT(ISERROR(SEARCH("Yes",I10)))</formula>
    </cfRule>
    <cfRule type="containsBlanks" dxfId="593" priority="214">
      <formula>LEN(TRIM(I10))=0</formula>
    </cfRule>
  </conditionalFormatting>
  <conditionalFormatting sqref="I11">
    <cfRule type="expression" dxfId="592" priority="84">
      <formula>C11="N"</formula>
    </cfRule>
  </conditionalFormatting>
  <conditionalFormatting sqref="I12">
    <cfRule type="containsText" dxfId="591" priority="584" operator="containsText" text="No">
      <formula>NOT(ISERROR(SEARCH("No",I12)))</formula>
    </cfRule>
    <cfRule type="containsText" dxfId="590" priority="585" operator="containsText" text="In Progress">
      <formula>NOT(ISERROR(SEARCH("In Progress",I12)))</formula>
    </cfRule>
    <cfRule type="containsText" dxfId="589" priority="586" operator="containsText" text="Yes">
      <formula>NOT(ISERROR(SEARCH("Yes",I12)))</formula>
    </cfRule>
  </conditionalFormatting>
  <conditionalFormatting sqref="I13:I17">
    <cfRule type="containsText" dxfId="588" priority="200" operator="containsText" text="On track">
      <formula>NOT(ISERROR(SEARCH("On track",I13)))</formula>
    </cfRule>
    <cfRule type="containsText" dxfId="587" priority="201" operator="containsText" text="In Progress">
      <formula>NOT(ISERROR(SEARCH("In Progress",I13)))</formula>
    </cfRule>
    <cfRule type="containsText" dxfId="586" priority="202" operator="containsText" text="No">
      <formula>NOT(ISERROR(SEARCH("No",I13)))</formula>
    </cfRule>
    <cfRule type="containsText" dxfId="585" priority="203" operator="containsText" text="Off track">
      <formula>NOT(ISERROR(SEARCH("Off track",I13)))</formula>
    </cfRule>
    <cfRule type="containsText" dxfId="584" priority="204" operator="containsText" text="Still in development">
      <formula>NOT(ISERROR(SEARCH("Still in development",I13)))</formula>
    </cfRule>
    <cfRule type="containsText" dxfId="583" priority="205" operator="containsText" text="Yes">
      <formula>NOT(ISERROR(SEARCH("Yes",I13)))</formula>
    </cfRule>
    <cfRule type="containsBlanks" dxfId="582" priority="206">
      <formula>LEN(TRIM(I13))=0</formula>
    </cfRule>
  </conditionalFormatting>
  <conditionalFormatting sqref="I18 L18:L19 L10:L14 I12 L16 F18">
    <cfRule type="expression" dxfId="581" priority="582">
      <formula>$C$10="N"</formula>
    </cfRule>
  </conditionalFormatting>
  <conditionalFormatting sqref="I18">
    <cfRule type="containsText" dxfId="580" priority="333" operator="containsText" text="No">
      <formula>NOT(ISERROR(SEARCH("No",I18)))</formula>
    </cfRule>
    <cfRule type="containsText" dxfId="579" priority="334" operator="containsText" text="In Progress">
      <formula>NOT(ISERROR(SEARCH("In Progress",I18)))</formula>
    </cfRule>
    <cfRule type="containsText" dxfId="578" priority="335" operator="containsText" text="Yes">
      <formula>NOT(ISERROR(SEARCH("Yes",I18)))</formula>
    </cfRule>
    <cfRule type="containsText" dxfId="577" priority="677" operator="containsText" text="No">
      <formula>NOT(ISERROR(SEARCH("No",I18)))</formula>
    </cfRule>
    <cfRule type="containsText" dxfId="576" priority="678" operator="containsText" text="In Progress">
      <formula>NOT(ISERROR(SEARCH("In Progress",I18)))</formula>
    </cfRule>
    <cfRule type="containsText" dxfId="575" priority="679" operator="containsText" text="Yes">
      <formula>NOT(ISERROR(SEARCH("Yes",I18)))</formula>
    </cfRule>
  </conditionalFormatting>
  <conditionalFormatting sqref="I19:I22 I24">
    <cfRule type="containsText" dxfId="574" priority="192" operator="containsText" text="On track">
      <formula>NOT(ISERROR(SEARCH("On track",I19)))</formula>
    </cfRule>
    <cfRule type="containsText" dxfId="573" priority="193" operator="containsText" text="In Progress">
      <formula>NOT(ISERROR(SEARCH("In Progress",I19)))</formula>
    </cfRule>
    <cfRule type="containsText" dxfId="572" priority="194" operator="containsText" text="No">
      <formula>NOT(ISERROR(SEARCH("No",I19)))</formula>
    </cfRule>
    <cfRule type="containsText" dxfId="571" priority="195" operator="containsText" text="Off track">
      <formula>NOT(ISERROR(SEARCH("Off track",I19)))</formula>
    </cfRule>
    <cfRule type="containsText" dxfId="570" priority="196" operator="containsText" text="Still in development">
      <formula>NOT(ISERROR(SEARCH("Still in development",I19)))</formula>
    </cfRule>
    <cfRule type="containsText" dxfId="569" priority="197" operator="containsText" text="Yes">
      <formula>NOT(ISERROR(SEARCH("Yes",I19)))</formula>
    </cfRule>
    <cfRule type="containsBlanks" dxfId="568" priority="198">
      <formula>LEN(TRIM(I19))=0</formula>
    </cfRule>
  </conditionalFormatting>
  <conditionalFormatting sqref="I23">
    <cfRule type="containsText" dxfId="567" priority="30" operator="containsText" text="On track">
      <formula>NOT(ISERROR(SEARCH("On track",I23)))</formula>
    </cfRule>
    <cfRule type="containsText" dxfId="566" priority="31" operator="containsText" text="In Progress">
      <formula>NOT(ISERROR(SEARCH("In Progress",I23)))</formula>
    </cfRule>
    <cfRule type="containsText" dxfId="565" priority="32" operator="containsText" text="No">
      <formula>NOT(ISERROR(SEARCH("No",I23)))</formula>
    </cfRule>
    <cfRule type="containsText" dxfId="564" priority="33" operator="containsText" text="Off track">
      <formula>NOT(ISERROR(SEARCH("Off track",I23)))</formula>
    </cfRule>
    <cfRule type="containsText" dxfId="563" priority="34" operator="containsText" text="Still in development">
      <formula>NOT(ISERROR(SEARCH("Still in development",I23)))</formula>
    </cfRule>
    <cfRule type="containsText" dxfId="562" priority="35" operator="containsText" text="Yes">
      <formula>NOT(ISERROR(SEARCH("Yes",I23)))</formula>
    </cfRule>
    <cfRule type="containsBlanks" dxfId="561" priority="36">
      <formula>LEN(TRIM(I23))=0</formula>
    </cfRule>
  </conditionalFormatting>
  <conditionalFormatting sqref="I25">
    <cfRule type="containsText" dxfId="560" priority="456" operator="containsText" text="No">
      <formula>NOT(ISERROR(SEARCH("No",I25)))</formula>
    </cfRule>
    <cfRule type="containsText" dxfId="559" priority="457" operator="containsText" text="In Progress">
      <formula>NOT(ISERROR(SEARCH("In Progress",I25)))</formula>
    </cfRule>
    <cfRule type="containsText" dxfId="558" priority="458" operator="containsText" text="Yes">
      <formula>NOT(ISERROR(SEARCH("Yes",I25)))</formula>
    </cfRule>
  </conditionalFormatting>
  <conditionalFormatting sqref="I26">
    <cfRule type="containsText" dxfId="557" priority="481" operator="containsText" text="On track">
      <formula>NOT(ISERROR(SEARCH("On track",I26)))</formula>
    </cfRule>
    <cfRule type="containsText" dxfId="556" priority="482" operator="containsText" text="In Progress">
      <formula>NOT(ISERROR(SEARCH("In Progress",I26)))</formula>
    </cfRule>
    <cfRule type="containsText" dxfId="555" priority="483" operator="containsText" text="No">
      <formula>NOT(ISERROR(SEARCH("No",I26)))</formula>
    </cfRule>
    <cfRule type="containsText" dxfId="554" priority="484" operator="containsText" text="Off track">
      <formula>NOT(ISERROR(SEARCH("Off track",I26)))</formula>
    </cfRule>
    <cfRule type="containsText" dxfId="553" priority="485" operator="containsText" text="Still in development">
      <formula>NOT(ISERROR(SEARCH("Still in development",I26)))</formula>
    </cfRule>
    <cfRule type="containsText" dxfId="552" priority="486" operator="containsText" text="Yes">
      <formula>NOT(ISERROR(SEARCH("Yes",I26)))</formula>
    </cfRule>
    <cfRule type="containsBlanks" dxfId="551" priority="487">
      <formula>LEN(TRIM(I26))=0</formula>
    </cfRule>
    <cfRule type="containsText" dxfId="550" priority="489" operator="containsText" text="Yes">
      <formula>NOT(ISERROR(SEARCH("Yes",I26)))</formula>
    </cfRule>
    <cfRule type="containsText" dxfId="549" priority="490" operator="containsText" text="No">
      <formula>NOT(ISERROR(SEARCH("No",I26)))</formula>
    </cfRule>
    <cfRule type="containsText" dxfId="548" priority="491" operator="containsText" text="In Progress">
      <formula>NOT(ISERROR(SEARCH("In Progress",I26)))</formula>
    </cfRule>
  </conditionalFormatting>
  <conditionalFormatting sqref="J13:K15">
    <cfRule type="containsText" dxfId="547" priority="158" operator="containsText" text="N/A">
      <formula>NOT(ISERROR(SEARCH("N/A",J13)))</formula>
    </cfRule>
  </conditionalFormatting>
  <conditionalFormatting sqref="J17:L17">
    <cfRule type="containsText" dxfId="546" priority="102" operator="containsText" text="N/A">
      <formula>NOT(ISERROR(SEARCH("N/A",J17)))</formula>
    </cfRule>
  </conditionalFormatting>
  <conditionalFormatting sqref="J23:L23">
    <cfRule type="containsText" dxfId="545" priority="55" operator="containsText" text="N/A">
      <formula>NOT(ISERROR(SEARCH("N/A",J23)))</formula>
    </cfRule>
  </conditionalFormatting>
  <conditionalFormatting sqref="J26:L26">
    <cfRule type="containsText" dxfId="544" priority="499" operator="containsText" text="N/A">
      <formula>NOT(ISERROR(SEARCH("N/A",J26)))</formula>
    </cfRule>
  </conditionalFormatting>
  <conditionalFormatting sqref="J21:O22">
    <cfRule type="containsText" dxfId="543" priority="253" operator="containsText" text="N/A">
      <formula>NOT(ISERROR(SEARCH("N/A",J21)))</formula>
    </cfRule>
  </conditionalFormatting>
  <conditionalFormatting sqref="K18">
    <cfRule type="containsText" dxfId="542" priority="66" operator="containsText" text="N/A">
      <formula>NOT(ISERROR(SEARCH("N/A",K18)))</formula>
    </cfRule>
  </conditionalFormatting>
  <conditionalFormatting sqref="K20">
    <cfRule type="containsText" dxfId="541" priority="62" operator="containsText" text="N/A">
      <formula>NOT(ISERROR(SEARCH("N/A",K20)))</formula>
    </cfRule>
  </conditionalFormatting>
  <conditionalFormatting sqref="L8">
    <cfRule type="containsText" dxfId="540" priority="620" operator="containsText" text="Yes">
      <formula>NOT(ISERROR(SEARCH("Yes",L8)))</formula>
    </cfRule>
    <cfRule type="containsText" dxfId="539" priority="621" operator="containsText" text="In Progress">
      <formula>NOT(ISERROR(SEARCH("In Progress",L8)))</formula>
    </cfRule>
  </conditionalFormatting>
  <conditionalFormatting sqref="L10:L14 L16 L18:L19">
    <cfRule type="containsText" dxfId="538" priority="672" operator="containsText" text="In Progress">
      <formula>NOT(ISERROR(SEARCH("In Progress",L10)))</formula>
    </cfRule>
    <cfRule type="containsText" dxfId="537" priority="673" operator="containsText" text="Yes">
      <formula>NOT(ISERROR(SEARCH("Yes",L10)))</formula>
    </cfRule>
  </conditionalFormatting>
  <conditionalFormatting sqref="L15">
    <cfRule type="containsText" dxfId="536" priority="527" operator="containsText" text="On track">
      <formula>NOT(ISERROR(SEARCH("On track",L15)))</formula>
    </cfRule>
    <cfRule type="containsText" dxfId="535" priority="528" operator="containsText" text="In Progress">
      <formula>NOT(ISERROR(SEARCH("In Progress",L15)))</formula>
    </cfRule>
    <cfRule type="containsText" dxfId="534" priority="529" operator="containsText" text="No">
      <formula>NOT(ISERROR(SEARCH("No",L15)))</formula>
    </cfRule>
    <cfRule type="containsText" dxfId="533" priority="530" operator="containsText" text="Off track">
      <formula>NOT(ISERROR(SEARCH("Off track",L15)))</formula>
    </cfRule>
    <cfRule type="containsText" dxfId="532" priority="531" operator="containsText" text="Still in development">
      <formula>NOT(ISERROR(SEARCH("Still in development",L15)))</formula>
    </cfRule>
    <cfRule type="containsText" dxfId="531" priority="532" operator="containsText" text="Yes">
      <formula>NOT(ISERROR(SEARCH("Yes",L15)))</formula>
    </cfRule>
    <cfRule type="containsBlanks" dxfId="530" priority="533">
      <formula>LEN(TRIM(L15))=0</formula>
    </cfRule>
  </conditionalFormatting>
  <conditionalFormatting sqref="L17">
    <cfRule type="containsText" dxfId="529" priority="95" operator="containsText" text="On track">
      <formula>NOT(ISERROR(SEARCH("On track",L17)))</formula>
    </cfRule>
    <cfRule type="containsText" dxfId="528" priority="96" operator="containsText" text="In Progress">
      <formula>NOT(ISERROR(SEARCH("In Progress",L17)))</formula>
    </cfRule>
    <cfRule type="containsText" dxfId="527" priority="97" operator="containsText" text="No">
      <formula>NOT(ISERROR(SEARCH("No",L17)))</formula>
    </cfRule>
    <cfRule type="containsText" dxfId="526" priority="98" operator="containsText" text="Off track">
      <formula>NOT(ISERROR(SEARCH("Off track",L17)))</formula>
    </cfRule>
    <cfRule type="containsText" dxfId="525" priority="99" operator="containsText" text="Still in development">
      <formula>NOT(ISERROR(SEARCH("Still in development",L17)))</formula>
    </cfRule>
    <cfRule type="containsText" dxfId="524" priority="100" operator="containsText" text="Yes">
      <formula>NOT(ISERROR(SEARCH("Yes",L17)))</formula>
    </cfRule>
    <cfRule type="containsBlanks" dxfId="523" priority="101">
      <formula>LEN(TRIM(L17))=0</formula>
    </cfRule>
  </conditionalFormatting>
  <conditionalFormatting sqref="L18">
    <cfRule type="containsText" dxfId="522" priority="327" operator="containsText" text="No">
      <formula>NOT(ISERROR(SEARCH("No",L18)))</formula>
    </cfRule>
    <cfRule type="containsText" dxfId="521" priority="328" operator="containsText" text="In Progress">
      <formula>NOT(ISERROR(SEARCH("In Progress",L18)))</formula>
    </cfRule>
    <cfRule type="containsText" dxfId="520" priority="329" operator="containsText" text="Yes">
      <formula>NOT(ISERROR(SEARCH("Yes",L18)))</formula>
    </cfRule>
    <cfRule type="containsText" dxfId="519" priority="330" operator="containsText" text="No">
      <formula>NOT(ISERROR(SEARCH("No",L18)))</formula>
    </cfRule>
    <cfRule type="containsText" dxfId="518" priority="331" operator="containsText" text="In Progress">
      <formula>NOT(ISERROR(SEARCH("In Progress",L18)))</formula>
    </cfRule>
    <cfRule type="containsText" dxfId="517" priority="332" operator="containsText" text="Yes">
      <formula>NOT(ISERROR(SEARCH("Yes",L18)))</formula>
    </cfRule>
  </conditionalFormatting>
  <conditionalFormatting sqref="L18:L19 L10:L14 L16">
    <cfRule type="containsText" dxfId="516" priority="671" operator="containsText" text="No">
      <formula>NOT(ISERROR(SEARCH("No",L10)))</formula>
    </cfRule>
  </conditionalFormatting>
  <conditionalFormatting sqref="L18:L22 O16:O22 L7:L16 L24:L25 O24:O25">
    <cfRule type="expression" dxfId="515" priority="379">
      <formula>$C7="N"</formula>
    </cfRule>
  </conditionalFormatting>
  <conditionalFormatting sqref="L20">
    <cfRule type="containsText" dxfId="514" priority="385" operator="containsText" text="Incomplete">
      <formula>NOT(ISERROR(SEARCH("Incomplete",L20)))</formula>
    </cfRule>
    <cfRule type="containsText" dxfId="513" priority="386" operator="containsText" text="Yes">
      <formula>NOT(ISERROR(SEARCH("Yes",L20)))</formula>
    </cfRule>
  </conditionalFormatting>
  <conditionalFormatting sqref="L20:L22 L24:L25">
    <cfRule type="containsText" dxfId="512" priority="384" operator="containsText" text="No">
      <formula>NOT(ISERROR(SEARCH("No",L20)))</formula>
    </cfRule>
  </conditionalFormatting>
  <conditionalFormatting sqref="L21:L22 L24">
    <cfRule type="containsText" dxfId="511" priority="398" operator="containsText" text="In Progress">
      <formula>NOT(ISERROR(SEARCH("In Progress",L21)))</formula>
    </cfRule>
    <cfRule type="containsText" dxfId="510" priority="399" operator="containsText" text="Yes">
      <formula>NOT(ISERROR(SEARCH("Yes",L21)))</formula>
    </cfRule>
  </conditionalFormatting>
  <conditionalFormatting sqref="L23">
    <cfRule type="containsText" dxfId="509" priority="19" operator="containsText" text="On track">
      <formula>NOT(ISERROR(SEARCH("On track",L23)))</formula>
    </cfRule>
    <cfRule type="containsText" dxfId="508" priority="20" operator="containsText" text="In Progress">
      <formula>NOT(ISERROR(SEARCH("In Progress",L23)))</formula>
    </cfRule>
    <cfRule type="containsText" dxfId="507" priority="21" operator="containsText" text="No">
      <formula>NOT(ISERROR(SEARCH("No",L23)))</formula>
    </cfRule>
    <cfRule type="containsText" dxfId="506" priority="22" operator="containsText" text="Off track">
      <formula>NOT(ISERROR(SEARCH("Off track",L23)))</formula>
    </cfRule>
    <cfRule type="containsText" dxfId="505" priority="23" operator="containsText" text="Still in development">
      <formula>NOT(ISERROR(SEARCH("Still in development",L23)))</formula>
    </cfRule>
    <cfRule type="containsText" dxfId="504" priority="24" operator="containsText" text="Yes">
      <formula>NOT(ISERROR(SEARCH("Yes",L23)))</formula>
    </cfRule>
    <cfRule type="containsBlanks" dxfId="503" priority="25">
      <formula>LEN(TRIM(L23))=0</formula>
    </cfRule>
    <cfRule type="expression" dxfId="502" priority="46">
      <formula>$C23="N"</formula>
    </cfRule>
    <cfRule type="containsText" dxfId="501" priority="51" operator="containsText" text="No">
      <formula>NOT(ISERROR(SEARCH("No",L23)))</formula>
    </cfRule>
    <cfRule type="containsText" dxfId="500" priority="52" operator="containsText" text="In Progress">
      <formula>NOT(ISERROR(SEARCH("In Progress",L23)))</formula>
    </cfRule>
    <cfRule type="containsText" dxfId="499" priority="53" operator="containsText" text="Yes">
      <formula>NOT(ISERROR(SEARCH("Yes",L23)))</formula>
    </cfRule>
  </conditionalFormatting>
  <conditionalFormatting sqref="L25">
    <cfRule type="containsText" dxfId="498" priority="460" operator="containsText" text="Incomplete">
      <formula>NOT(ISERROR(SEARCH("Incomplete",L25)))</formula>
    </cfRule>
    <cfRule type="containsText" dxfId="497" priority="461" operator="containsText" text="Yes">
      <formula>NOT(ISERROR(SEARCH("Yes",L25)))</formula>
    </cfRule>
  </conditionalFormatting>
  <conditionalFormatting sqref="L26">
    <cfRule type="containsText" dxfId="496" priority="492" operator="containsText" text="On track">
      <formula>NOT(ISERROR(SEARCH("On track",L26)))</formula>
    </cfRule>
    <cfRule type="containsText" dxfId="495" priority="493" operator="containsText" text="In Progress">
      <formula>NOT(ISERROR(SEARCH("In Progress",L26)))</formula>
    </cfRule>
    <cfRule type="containsText" dxfId="494" priority="494" operator="containsText" text="No">
      <formula>NOT(ISERROR(SEARCH("No",L26)))</formula>
    </cfRule>
    <cfRule type="containsText" dxfId="493" priority="495" operator="containsText" text="Off track">
      <formula>NOT(ISERROR(SEARCH("Off track",L26)))</formula>
    </cfRule>
    <cfRule type="containsText" dxfId="492" priority="496" operator="containsText" text="Still in development">
      <formula>NOT(ISERROR(SEARCH("Still in development",L26)))</formula>
    </cfRule>
    <cfRule type="containsText" dxfId="491" priority="497" operator="containsText" text="Yes">
      <formula>NOT(ISERROR(SEARCH("Yes",L26)))</formula>
    </cfRule>
    <cfRule type="containsBlanks" dxfId="490" priority="498">
      <formula>LEN(TRIM(L26))=0</formula>
    </cfRule>
    <cfRule type="containsText" dxfId="489" priority="500" operator="containsText" text="Yes">
      <formula>NOT(ISERROR(SEARCH("Yes",L26)))</formula>
    </cfRule>
    <cfRule type="containsText" dxfId="488" priority="501" operator="containsText" text="No">
      <formula>NOT(ISERROR(SEARCH("No",L26)))</formula>
    </cfRule>
    <cfRule type="containsText" dxfId="487" priority="502" operator="containsText" text="In Progress">
      <formula>NOT(ISERROR(SEARCH("In Progress",L26)))</formula>
    </cfRule>
  </conditionalFormatting>
  <conditionalFormatting sqref="L15:Q15 A7:XFD8 L13:XFD14 J16:Q16 J19:R19 J20:XFD20 G25:R25 A2:B2 G3:H3 T3:XFD3 D4:XFD4 T6:XFD6 A27:XFD27 C28:XFD41 A42:XFD1048576">
    <cfRule type="containsText" dxfId="486" priority="257" operator="containsText" text="N/A">
      <formula>NOT(ISERROR(SEARCH("N/A",A2)))</formula>
    </cfRule>
  </conditionalFormatting>
  <conditionalFormatting sqref="M9:N12">
    <cfRule type="containsText" dxfId="485" priority="109" operator="containsText" text="N/A">
      <formula>NOT(ISERROR(SEARCH("N/A",M9)))</formula>
    </cfRule>
  </conditionalFormatting>
  <conditionalFormatting sqref="M23:N23">
    <cfRule type="containsText" dxfId="484" priority="28" operator="containsText" text="N/A">
      <formula>NOT(ISERROR(SEARCH("N/A",M23)))</formula>
    </cfRule>
  </conditionalFormatting>
  <conditionalFormatting sqref="M26:N26">
    <cfRule type="containsText" dxfId="483" priority="169" operator="containsText" text="N/A">
      <formula>NOT(ISERROR(SEARCH("N/A",M26)))</formula>
    </cfRule>
  </conditionalFormatting>
  <conditionalFormatting sqref="M23:O23">
    <cfRule type="containsText" dxfId="482" priority="15" operator="containsText" text="N/A">
      <formula>NOT(ISERROR(SEARCH("N/A",M23)))</formula>
    </cfRule>
  </conditionalFormatting>
  <conditionalFormatting sqref="M17:R18">
    <cfRule type="containsText" dxfId="481" priority="337" operator="containsText" text="N/A">
      <formula>NOT(ISERROR(SEARCH("N/A",M17)))</formula>
    </cfRule>
  </conditionalFormatting>
  <conditionalFormatting sqref="N9">
    <cfRule type="containsText" dxfId="480" priority="65" operator="containsText" text="N/A">
      <formula>NOT(ISERROR(SEARCH("N/A",N9)))</formula>
    </cfRule>
  </conditionalFormatting>
  <conditionalFormatting sqref="N17:N18">
    <cfRule type="containsText" dxfId="479" priority="63" operator="containsText" text="N/A">
      <formula>NOT(ISERROR(SEARCH("N/A",N17)))</formula>
    </cfRule>
  </conditionalFormatting>
  <conditionalFormatting sqref="O8">
    <cfRule type="expression" dxfId="478" priority="104">
      <formula>$C8="N"</formula>
    </cfRule>
    <cfRule type="containsText" dxfId="477" priority="105" operator="containsText" text="No">
      <formula>NOT(ISERROR(SEARCH("No",O8)))</formula>
    </cfRule>
    <cfRule type="containsText" dxfId="476" priority="106" operator="containsText" text="In Progress">
      <formula>NOT(ISERROR(SEARCH("In Progress",O8)))</formula>
    </cfRule>
    <cfRule type="containsText" dxfId="475" priority="107" operator="containsText" text="Yes">
      <formula>NOT(ISERROR(SEARCH("Yes",O8)))</formula>
    </cfRule>
  </conditionalFormatting>
  <conditionalFormatting sqref="O10:O14 F18 O16:O22 O24">
    <cfRule type="containsText" dxfId="474" priority="680" operator="containsText" text="No">
      <formula>NOT(ISERROR(SEARCH("No",F10)))</formula>
    </cfRule>
  </conditionalFormatting>
  <conditionalFormatting sqref="O10:O14 O16:O22 F18 O24">
    <cfRule type="containsText" dxfId="473" priority="681" operator="containsText" text="In Progress">
      <formula>NOT(ISERROR(SEARCH("In Progress",F10)))</formula>
    </cfRule>
    <cfRule type="containsText" dxfId="472" priority="682" operator="containsText" text="Yes">
      <formula>NOT(ISERROR(SEARCH("Yes",F10)))</formula>
    </cfRule>
  </conditionalFormatting>
  <conditionalFormatting sqref="O11">
    <cfRule type="expression" dxfId="471" priority="83">
      <formula>C11="N"</formula>
    </cfRule>
  </conditionalFormatting>
  <conditionalFormatting sqref="O15">
    <cfRule type="containsText" dxfId="470" priority="234" operator="containsText" text="No">
      <formula>NOT(ISERROR(SEARCH("No",O15)))</formula>
    </cfRule>
    <cfRule type="containsText" dxfId="469" priority="235" operator="containsText" text="In Progress">
      <formula>NOT(ISERROR(SEARCH("In Progress",O15)))</formula>
    </cfRule>
    <cfRule type="containsText" dxfId="468" priority="236" operator="containsText" text="Yes">
      <formula>NOT(ISERROR(SEARCH("Yes",O15)))</formula>
    </cfRule>
  </conditionalFormatting>
  <conditionalFormatting sqref="O17:O18">
    <cfRule type="containsText" dxfId="467" priority="317" operator="containsText" text="No">
      <formula>NOT(ISERROR(SEARCH("No",O17)))</formula>
    </cfRule>
    <cfRule type="containsText" dxfId="466" priority="318" operator="containsText" text="In Progress">
      <formula>NOT(ISERROR(SEARCH("In Progress",O17)))</formula>
    </cfRule>
    <cfRule type="containsText" dxfId="465" priority="319" operator="containsText" text="Yes">
      <formula>NOT(ISERROR(SEARCH("Yes",O17)))</formula>
    </cfRule>
    <cfRule type="containsText" dxfId="464" priority="320" operator="containsText" text="No">
      <formula>NOT(ISERROR(SEARCH("No",O17)))</formula>
    </cfRule>
    <cfRule type="containsText" dxfId="463" priority="321" operator="containsText" text="In Progress">
      <formula>NOT(ISERROR(SEARCH("In Progress",O17)))</formula>
    </cfRule>
    <cfRule type="containsText" dxfId="462" priority="322" operator="containsText" text="Yes">
      <formula>NOT(ISERROR(SEARCH("Yes",O17)))</formula>
    </cfRule>
    <cfRule type="expression" dxfId="461" priority="323">
      <formula>$C$10="N"</formula>
    </cfRule>
    <cfRule type="containsText" dxfId="460" priority="324" operator="containsText" text="No">
      <formula>NOT(ISERROR(SEARCH("No",O17)))</formula>
    </cfRule>
    <cfRule type="containsText" dxfId="459" priority="325" operator="containsText" text="In Progress">
      <formula>NOT(ISERROR(SEARCH("In Progress",O17)))</formula>
    </cfRule>
    <cfRule type="containsText" dxfId="458" priority="326" operator="containsText" text="Yes">
      <formula>NOT(ISERROR(SEARCH("Yes",O17)))</formula>
    </cfRule>
  </conditionalFormatting>
  <conditionalFormatting sqref="O21:O22 O24">
    <cfRule type="containsText" dxfId="457" priority="394" operator="containsText" text="In Progress">
      <formula>NOT(ISERROR(SEARCH("In Progress",O21)))</formula>
    </cfRule>
    <cfRule type="containsText" dxfId="456" priority="395" operator="containsText" text="Yes">
      <formula>NOT(ISERROR(SEARCH("Yes",O21)))</formula>
    </cfRule>
  </conditionalFormatting>
  <conditionalFormatting sqref="O21:O22 O24:O25">
    <cfRule type="containsText" dxfId="455" priority="393" operator="containsText" text="No">
      <formula>NOT(ISERROR(SEARCH("No",O21)))</formula>
    </cfRule>
  </conditionalFormatting>
  <conditionalFormatting sqref="O23">
    <cfRule type="containsText" dxfId="454" priority="4" operator="containsText" text="No">
      <formula>NOT(ISERROR(SEARCH("No",O23)))</formula>
    </cfRule>
    <cfRule type="containsText" dxfId="453" priority="5" operator="containsText" text="In Progress">
      <formula>NOT(ISERROR(SEARCH("In Progress",O23)))</formula>
    </cfRule>
    <cfRule type="containsText" dxfId="452" priority="6" operator="containsText" text="Yes">
      <formula>NOT(ISERROR(SEARCH("Yes",O23)))</formula>
    </cfRule>
    <cfRule type="containsText" dxfId="451" priority="7" operator="containsText" text="No">
      <formula>NOT(ISERROR(SEARCH("No",O23)))</formula>
    </cfRule>
    <cfRule type="containsText" dxfId="450" priority="8" operator="containsText" text="In Progress">
      <formula>NOT(ISERROR(SEARCH("In Progress",O23)))</formula>
    </cfRule>
    <cfRule type="containsText" dxfId="449" priority="9" operator="containsText" text="Yes">
      <formula>NOT(ISERROR(SEARCH("Yes",O23)))</formula>
    </cfRule>
    <cfRule type="expression" dxfId="448" priority="10">
      <formula>$C$9="N"</formula>
    </cfRule>
    <cfRule type="containsText" dxfId="447" priority="11" operator="containsText" text="No">
      <formula>NOT(ISERROR(SEARCH("No",O23)))</formula>
    </cfRule>
    <cfRule type="containsText" dxfId="446" priority="12" operator="containsText" text="In Progress">
      <formula>NOT(ISERROR(SEARCH("In Progress",O23)))</formula>
    </cfRule>
    <cfRule type="containsText" dxfId="445" priority="13" operator="containsText" text="Yes">
      <formula>NOT(ISERROR(SEARCH("Yes",O23)))</formula>
    </cfRule>
    <cfRule type="expression" dxfId="444" priority="14">
      <formula>$C23="N"</formula>
    </cfRule>
    <cfRule type="containsText" dxfId="443" priority="16" operator="containsText" text="No">
      <formula>NOT(ISERROR(SEARCH("No",O23)))</formula>
    </cfRule>
    <cfRule type="containsText" dxfId="442" priority="17" operator="containsText" text="In Progress">
      <formula>NOT(ISERROR(SEARCH("In Progress",O23)))</formula>
    </cfRule>
    <cfRule type="containsText" dxfId="441" priority="18" operator="containsText" text="Yes">
      <formula>NOT(ISERROR(SEARCH("Yes",O23)))</formula>
    </cfRule>
  </conditionalFormatting>
  <conditionalFormatting sqref="O25">
    <cfRule type="containsText" dxfId="440" priority="448" operator="containsText" text="Incomplete">
      <formula>NOT(ISERROR(SEARCH("Incomplete",O25)))</formula>
    </cfRule>
    <cfRule type="containsText" dxfId="439" priority="449" operator="containsText" text="Yes">
      <formula>NOT(ISERROR(SEARCH("Yes",O25)))</formula>
    </cfRule>
  </conditionalFormatting>
  <conditionalFormatting sqref="O26">
    <cfRule type="containsText" dxfId="438" priority="514" operator="containsText" text="On track">
      <formula>NOT(ISERROR(SEARCH("On track",O26)))</formula>
    </cfRule>
    <cfRule type="containsText" dxfId="437" priority="515" operator="containsText" text="In Progress">
      <formula>NOT(ISERROR(SEARCH("In Progress",O26)))</formula>
    </cfRule>
    <cfRule type="containsText" dxfId="436" priority="516" operator="containsText" text="No">
      <formula>NOT(ISERROR(SEARCH("No",O26)))</formula>
    </cfRule>
    <cfRule type="containsText" dxfId="435" priority="517" operator="containsText" text="Off track">
      <formula>NOT(ISERROR(SEARCH("Off track",O26)))</formula>
    </cfRule>
    <cfRule type="containsText" dxfId="434" priority="518" operator="containsText" text="Still in development">
      <formula>NOT(ISERROR(SEARCH("Still in development",O26)))</formula>
    </cfRule>
    <cfRule type="containsText" dxfId="433" priority="519" operator="containsText" text="Yes">
      <formula>NOT(ISERROR(SEARCH("Yes",O26)))</formula>
    </cfRule>
    <cfRule type="containsBlanks" dxfId="432" priority="520">
      <formula>LEN(TRIM(O26))=0</formula>
    </cfRule>
    <cfRule type="containsText" dxfId="431" priority="521" operator="containsText" text="N/A">
      <formula>NOT(ISERROR(SEARCH("N/A",O26)))</formula>
    </cfRule>
    <cfRule type="containsText" dxfId="430" priority="522" operator="containsText" text="Yes">
      <formula>NOT(ISERROR(SEARCH("Yes",O26)))</formula>
    </cfRule>
    <cfRule type="containsText" dxfId="429" priority="523" operator="containsText" text="No">
      <formula>NOT(ISERROR(SEARCH("No",O26)))</formula>
    </cfRule>
    <cfRule type="containsText" dxfId="428" priority="524" operator="containsText" text="In Progress">
      <formula>NOT(ISERROR(SEARCH("In Progress",O26)))</formula>
    </cfRule>
  </conditionalFormatting>
  <conditionalFormatting sqref="O11:Q11">
    <cfRule type="containsText" dxfId="427" priority="108" operator="containsText" text="N/A">
      <formula>NOT(ISERROR(SEARCH("N/A",O11)))</formula>
    </cfRule>
  </conditionalFormatting>
  <conditionalFormatting sqref="O23:S23">
    <cfRule type="expression" dxfId="426" priority="3">
      <formula>$C23="N"</formula>
    </cfRule>
  </conditionalFormatting>
  <conditionalFormatting sqref="O9:XFD9">
    <cfRule type="containsText" dxfId="425" priority="429" operator="containsText" text="N/A">
      <formula>NOT(ISERROR(SEARCH("N/A",O9)))</formula>
    </cfRule>
  </conditionalFormatting>
  <conditionalFormatting sqref="O10:XFD10 O12:XFD12 R15:XFD15 R16 A18:L18 S11:XFD11 T16:XFD16 U17:XFD17">
    <cfRule type="containsText" dxfId="424" priority="602" operator="containsText" text="N/A">
      <formula>NOT(ISERROR(SEARCH("N/A",A10)))</formula>
    </cfRule>
  </conditionalFormatting>
  <conditionalFormatting sqref="O21:XFD22 O24:R24">
    <cfRule type="containsText" dxfId="423" priority="403" operator="containsText" text="N/A">
      <formula>NOT(ISERROR(SEARCH("N/A",O21)))</formula>
    </cfRule>
  </conditionalFormatting>
  <conditionalFormatting sqref="P23:S23">
    <cfRule type="containsText" dxfId="422" priority="54" operator="containsText" text="N/A">
      <formula>NOT(ISERROR(SEARCH("N/A",P23)))</formula>
    </cfRule>
  </conditionalFormatting>
  <conditionalFormatting sqref="P26:XFD26">
    <cfRule type="containsText" dxfId="421" priority="549" operator="containsText" text="N/A">
      <formula>NOT(ISERROR(SEARCH("N/A",P26)))</formula>
    </cfRule>
  </conditionalFormatting>
  <conditionalFormatting sqref="Q9:Q10">
    <cfRule type="containsText" dxfId="420" priority="60" operator="containsText" text="N/A">
      <formula>NOT(ISERROR(SEARCH("N/A",Q9)))</formula>
    </cfRule>
  </conditionalFormatting>
  <conditionalFormatting sqref="Q12:Q14">
    <cfRule type="containsText" dxfId="419" priority="57" operator="containsText" text="N/A">
      <formula>NOT(ISERROR(SEARCH("N/A",Q12)))</formula>
    </cfRule>
  </conditionalFormatting>
  <conditionalFormatting sqref="R7:R10 R12:R22 R24:R25">
    <cfRule type="expression" dxfId="418" priority="336">
      <formula>$C7="N"</formula>
    </cfRule>
  </conditionalFormatting>
  <conditionalFormatting sqref="R10 R12:R14">
    <cfRule type="containsText" dxfId="417" priority="593" operator="containsText" text="No">
      <formula>NOT(ISERROR(SEARCH("No",R10)))</formula>
    </cfRule>
    <cfRule type="containsText" dxfId="416" priority="594" operator="containsText" text="In Progress">
      <formula>NOT(ISERROR(SEARCH("In Progress",R10)))</formula>
    </cfRule>
    <cfRule type="containsText" dxfId="415" priority="595" operator="containsText" text="Yes">
      <formula>NOT(ISERROR(SEARCH("Yes",R10)))</formula>
    </cfRule>
    <cfRule type="containsText" dxfId="414" priority="750" operator="containsText" text="In Progress">
      <formula>NOT(ISERROR(SEARCH("In Progress",R10)))</formula>
    </cfRule>
    <cfRule type="containsText" dxfId="413" priority="751" operator="containsText" text="Yes">
      <formula>NOT(ISERROR(SEARCH("Yes",R10)))</formula>
    </cfRule>
  </conditionalFormatting>
  <conditionalFormatting sqref="R10 R12:R16">
    <cfRule type="containsText" dxfId="412" priority="464" operator="containsText" text="No">
      <formula>NOT(ISERROR(SEARCH("No",R10)))</formula>
    </cfRule>
    <cfRule type="containsText" dxfId="411" priority="465" operator="containsText" text="In Progress">
      <formula>NOT(ISERROR(SEARCH("In Progress",R10)))</formula>
    </cfRule>
    <cfRule type="containsText" dxfId="410" priority="466" operator="containsText" text="Yes">
      <formula>NOT(ISERROR(SEARCH("Yes",R10)))</formula>
    </cfRule>
  </conditionalFormatting>
  <conditionalFormatting sqref="R11">
    <cfRule type="expression" dxfId="409" priority="82">
      <formula>C11="N"</formula>
    </cfRule>
    <cfRule type="containsText" dxfId="408" priority="87" operator="containsText" text="On track">
      <formula>NOT(ISERROR(SEARCH("On track",R11)))</formula>
    </cfRule>
    <cfRule type="containsText" dxfId="407" priority="88" operator="containsText" text="In Progress">
      <formula>NOT(ISERROR(SEARCH("In Progress",R11)))</formula>
    </cfRule>
    <cfRule type="containsText" dxfId="406" priority="89" operator="containsText" text="No">
      <formula>NOT(ISERROR(SEARCH("No",R11)))</formula>
    </cfRule>
    <cfRule type="containsText" dxfId="405" priority="90" operator="containsText" text="Off track">
      <formula>NOT(ISERROR(SEARCH("Off track",R11)))</formula>
    </cfRule>
    <cfRule type="containsText" dxfId="404" priority="91" operator="containsText" text="Still in development">
      <formula>NOT(ISERROR(SEARCH("Still in development",R11)))</formula>
    </cfRule>
    <cfRule type="containsText" dxfId="403" priority="92" operator="containsText" text="Yes">
      <formula>NOT(ISERROR(SEARCH("Yes",R11)))</formula>
    </cfRule>
    <cfRule type="containsBlanks" dxfId="402" priority="93">
      <formula>LEN(TRIM(R11))=0</formula>
    </cfRule>
  </conditionalFormatting>
  <conditionalFormatting sqref="R12:R14 R10">
    <cfRule type="containsText" dxfId="401" priority="749" operator="containsText" text="No">
      <formula>NOT(ISERROR(SEARCH("No",R10)))</formula>
    </cfRule>
  </conditionalFormatting>
  <conditionalFormatting sqref="R13:R14">
    <cfRule type="containsText" dxfId="400" priority="731" operator="containsText" text="No">
      <formula>NOT(ISERROR(SEARCH("No",R13)))</formula>
    </cfRule>
    <cfRule type="containsText" dxfId="399" priority="732" operator="containsText" text="In Progress">
      <formula>NOT(ISERROR(SEARCH("In Progress",R13)))</formula>
    </cfRule>
    <cfRule type="containsText" dxfId="398" priority="733" operator="containsText" text="Yes">
      <formula>NOT(ISERROR(SEARCH("Yes",R13)))</formula>
    </cfRule>
  </conditionalFormatting>
  <conditionalFormatting sqref="R17">
    <cfRule type="containsText" dxfId="397" priority="338" operator="containsText" text="On track">
      <formula>NOT(ISERROR(SEARCH("On track",R17)))</formula>
    </cfRule>
    <cfRule type="containsText" dxfId="396" priority="339" operator="containsText" text="In Progress">
      <formula>NOT(ISERROR(SEARCH("In Progress",R17)))</formula>
    </cfRule>
    <cfRule type="containsText" dxfId="395" priority="340" operator="containsText" text="No">
      <formula>NOT(ISERROR(SEARCH("No",R17)))</formula>
    </cfRule>
    <cfRule type="containsText" dxfId="394" priority="341" operator="containsText" text="Off track">
      <formula>NOT(ISERROR(SEARCH("Off track",R17)))</formula>
    </cfRule>
    <cfRule type="containsText" dxfId="393" priority="342" operator="containsText" text="Still in development">
      <formula>NOT(ISERROR(SEARCH("Still in development",R17)))</formula>
    </cfRule>
    <cfRule type="containsText" dxfId="392" priority="343" operator="containsText" text="Yes">
      <formula>NOT(ISERROR(SEARCH("Yes",R17)))</formula>
    </cfRule>
    <cfRule type="containsBlanks" dxfId="391" priority="344">
      <formula>LEN(TRIM(R17))=0</formula>
    </cfRule>
  </conditionalFormatting>
  <conditionalFormatting sqref="R18:R22 R24">
    <cfRule type="containsText" dxfId="390" priority="388" operator="containsText" text="In Progress">
      <formula>NOT(ISERROR(SEARCH("In Progress",R18)))</formula>
    </cfRule>
    <cfRule type="containsText" dxfId="389" priority="389" operator="containsText" text="Yes">
      <formula>NOT(ISERROR(SEARCH("Yes",R18)))</formula>
    </cfRule>
  </conditionalFormatting>
  <conditionalFormatting sqref="R18:R22 R24:R25">
    <cfRule type="containsText" dxfId="388" priority="387" operator="containsText" text="No">
      <formula>NOT(ISERROR(SEARCH("No",R18)))</formula>
    </cfRule>
  </conditionalFormatting>
  <conditionalFormatting sqref="R23">
    <cfRule type="expression" dxfId="387" priority="45">
      <formula>$C23="N"</formula>
    </cfRule>
    <cfRule type="containsText" dxfId="386" priority="48" operator="containsText" text="No">
      <formula>NOT(ISERROR(SEARCH("No",R23)))</formula>
    </cfRule>
    <cfRule type="containsText" dxfId="385" priority="49" operator="containsText" text="In Progress">
      <formula>NOT(ISERROR(SEARCH("In Progress",R23)))</formula>
    </cfRule>
    <cfRule type="containsText" dxfId="384" priority="50" operator="containsText" text="Yes">
      <formula>NOT(ISERROR(SEARCH("Yes",R23)))</formula>
    </cfRule>
  </conditionalFormatting>
  <conditionalFormatting sqref="R25">
    <cfRule type="containsText" dxfId="383" priority="444" operator="containsText" text="Incomplete">
      <formula>NOT(ISERROR(SEARCH("Incomplete",R25)))</formula>
    </cfRule>
    <cfRule type="containsText" dxfId="382" priority="445" operator="containsText" text="Yes">
      <formula>NOT(ISERROR(SEARCH("Yes",R25)))</formula>
    </cfRule>
  </conditionalFormatting>
  <conditionalFormatting sqref="R26">
    <cfRule type="containsText" dxfId="381" priority="548" operator="containsText" text="Complies">
      <formula>NOT(ISERROR(SEARCH("Complies",R26)))</formula>
    </cfRule>
    <cfRule type="containsText" dxfId="380" priority="550" operator="containsText" text="No">
      <formula>NOT(ISERROR(SEARCH("No",R26)))</formula>
    </cfRule>
    <cfRule type="containsText" dxfId="379" priority="551" operator="containsText" text="Yes">
      <formula>NOT(ISERROR(SEARCH("Yes",R26)))</formula>
    </cfRule>
  </conditionalFormatting>
  <conditionalFormatting sqref="S16:S19">
    <cfRule type="containsText" dxfId="378" priority="178" operator="containsText" text="N/A">
      <formula>NOT(ISERROR(SEARCH("N/A",S16)))</formula>
    </cfRule>
  </conditionalFormatting>
  <conditionalFormatting sqref="T18:XFD19">
    <cfRule type="containsText" dxfId="377" priority="305" operator="containsText" text="N/A">
      <formula>NOT(ISERROR(SEARCH("N/A",T18)))</formula>
    </cfRule>
  </conditionalFormatting>
  <conditionalFormatting sqref="T23:XFD23">
    <cfRule type="containsText" dxfId="376" priority="27" operator="containsText" text="N/A">
      <formula>NOT(ISERROR(SEARCH("N/A",T23)))</formula>
    </cfRule>
  </conditionalFormatting>
  <dataValidations count="6">
    <dataValidation type="list" allowBlank="1" showInputMessage="1" showErrorMessage="1" sqref="O16 I9:I11 R17:R19 O24:O25 L8:L9 R9 F7 F9:F17 R25 L25 L19:L20 L12:L17 I13:I17 R11 O8:O14 I7 I19:I25 O19:O22 F19:F25" xr:uid="{91364A88-FB50-40AD-AFBF-7A602D2537E3}">
      <formula1>"Yes, No, In Progress, Concerns"</formula1>
    </dataValidation>
    <dataValidation type="list" allowBlank="1" showInputMessage="1" showErrorMessage="1" sqref="C11:C12 C15:C16 C8 C21:C22 C24:C25" xr:uid="{5FCF186D-999F-475E-944E-0D9BC5FE9B4E}">
      <formula1>"Y,N"</formula1>
    </dataValidation>
    <dataValidation type="list" allowBlank="1" showInputMessage="1" showErrorMessage="1" sqref="C13:C14 C7 C10" xr:uid="{EAC28F46-D2A2-4BE9-B070-98092DAA35D2}">
      <formula1>"Y, N"</formula1>
    </dataValidation>
    <dataValidation type="list" allowBlank="1" showInputMessage="1" showErrorMessage="1" sqref="R26" xr:uid="{1AF4472C-E14D-4031-BE03-682661D38822}">
      <formula1>"Complies, Does not comply"</formula1>
    </dataValidation>
    <dataValidation type="list" allowBlank="1" showInputMessage="1" showErrorMessage="1" sqref="O26 L26 I26 F26" xr:uid="{D06A790F-3895-4261-B3C9-A9A7AC800541}">
      <formula1>"On Track, Still in development, Off track"</formula1>
    </dataValidation>
    <dataValidation allowBlank="1" showInputMessage="1" showErrorMessage="1" prompt="Refer to the CLF Resource Library:_x000a_https://carbonleadershipforum.org/resource-library/" sqref="D17:E17" xr:uid="{591D1C80-8713-4F58-8FD0-40CB36010E0E}"/>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7A9B-4D87-48FD-BADF-AEDE6E9BC1D8}">
  <sheetPr>
    <tabColor theme="2" tint="-0.499984740745262"/>
  </sheetPr>
  <dimension ref="A1:T40"/>
  <sheetViews>
    <sheetView zoomScaleNormal="100" workbookViewId="0">
      <pane xSplit="3" ySplit="4" topLeftCell="D5" activePane="bottomRight" state="frozen"/>
      <selection pane="bottomRight" activeCell="A2" sqref="A2:A3"/>
      <selection pane="bottomLeft" activeCell="A5" sqref="A5"/>
      <selection pane="topRight" activeCell="D1" sqref="D1"/>
    </sheetView>
  </sheetViews>
  <sheetFormatPr defaultColWidth="9.140625" defaultRowHeight="15"/>
  <cols>
    <col min="1" max="1" width="45.7109375" style="1" customWidth="1"/>
    <col min="2" max="2" width="60.7109375" style="1" customWidth="1"/>
    <col min="3" max="3" width="16.28515625" style="1" customWidth="1"/>
    <col min="4" max="5" width="60.7109375" style="1" customWidth="1"/>
    <col min="6" max="6" width="12.7109375" style="10" customWidth="1"/>
    <col min="7" max="8" width="60.7109375" style="1" customWidth="1"/>
    <col min="9" max="9" width="12.7109375" style="10" customWidth="1"/>
    <col min="10" max="11" width="60.7109375" style="1" customWidth="1"/>
    <col min="12" max="12" width="12.7109375" style="10" customWidth="1"/>
    <col min="13" max="14" width="60.7109375" style="1" customWidth="1"/>
    <col min="15" max="15" width="12.7109375" style="10" customWidth="1"/>
    <col min="16" max="17" width="60.7109375" style="1" customWidth="1"/>
    <col min="18" max="18" width="12.7109375" style="10" customWidth="1"/>
    <col min="19" max="19" width="60.7109375" style="1" customWidth="1"/>
    <col min="20" max="20" width="25.85546875" style="1" customWidth="1"/>
    <col min="21" max="16384" width="9.140625" style="1"/>
  </cols>
  <sheetData>
    <row r="1" spans="1:20" customFormat="1" ht="23.45" customHeight="1">
      <c r="A1" s="320" t="s">
        <v>226</v>
      </c>
      <c r="B1" s="321"/>
      <c r="C1" s="59"/>
      <c r="D1" s="59"/>
      <c r="E1" s="59"/>
      <c r="F1" s="59"/>
      <c r="G1" s="59"/>
      <c r="H1" s="59"/>
      <c r="I1" s="59"/>
      <c r="J1" s="59"/>
      <c r="K1" s="59"/>
      <c r="L1" s="59"/>
      <c r="M1" s="59"/>
      <c r="N1" s="59"/>
      <c r="O1" s="59"/>
      <c r="P1" s="59"/>
      <c r="Q1" s="59"/>
      <c r="R1" s="59"/>
      <c r="S1" s="59"/>
    </row>
    <row r="2" spans="1:20" s="12" customFormat="1" ht="54" customHeight="1">
      <c r="A2" s="288" t="s">
        <v>103</v>
      </c>
      <c r="B2" s="437" t="s">
        <v>28</v>
      </c>
      <c r="C2" s="355"/>
      <c r="D2" s="355"/>
      <c r="E2" s="355"/>
      <c r="F2" s="356"/>
      <c r="G2" s="438" t="s">
        <v>104</v>
      </c>
      <c r="H2" s="355"/>
      <c r="I2" s="355"/>
      <c r="J2" s="355"/>
      <c r="K2" s="355"/>
      <c r="L2" s="355"/>
      <c r="M2" s="332"/>
      <c r="N2" s="332"/>
      <c r="O2" s="332"/>
      <c r="P2" s="332"/>
      <c r="Q2" s="332"/>
      <c r="R2" s="332"/>
      <c r="S2" s="332"/>
    </row>
    <row r="3" spans="1:20" s="12" customFormat="1" ht="95.25" customHeight="1">
      <c r="A3" s="288"/>
      <c r="B3" s="324" t="s">
        <v>29</v>
      </c>
      <c r="C3" s="337"/>
      <c r="D3" s="336" t="s">
        <v>105</v>
      </c>
      <c r="E3" s="322"/>
      <c r="F3" s="334"/>
      <c r="G3" s="324" t="s">
        <v>196</v>
      </c>
      <c r="H3" s="322"/>
      <c r="I3" s="334"/>
      <c r="J3" s="314" t="s">
        <v>197</v>
      </c>
      <c r="K3" s="313"/>
      <c r="L3" s="335"/>
      <c r="M3" s="314" t="s">
        <v>198</v>
      </c>
      <c r="N3" s="313"/>
      <c r="O3" s="335"/>
      <c r="P3" s="314" t="s">
        <v>107</v>
      </c>
      <c r="Q3" s="313"/>
      <c r="R3" s="313"/>
      <c r="S3" s="313"/>
    </row>
    <row r="4" spans="1:20" s="12" customFormat="1" ht="16.5" thickBot="1">
      <c r="A4" s="14" t="s">
        <v>108</v>
      </c>
      <c r="B4" s="48" t="s">
        <v>109</v>
      </c>
      <c r="C4" s="48" t="s">
        <v>110</v>
      </c>
      <c r="D4" s="48" t="s">
        <v>111</v>
      </c>
      <c r="E4" s="48" t="s">
        <v>112</v>
      </c>
      <c r="F4" s="48" t="s">
        <v>113</v>
      </c>
      <c r="G4" s="48" t="s">
        <v>114</v>
      </c>
      <c r="H4" s="48" t="s">
        <v>112</v>
      </c>
      <c r="I4" s="48" t="s">
        <v>113</v>
      </c>
      <c r="J4" s="48" t="s">
        <v>199</v>
      </c>
      <c r="K4" s="48" t="s">
        <v>112</v>
      </c>
      <c r="L4" s="48" t="s">
        <v>113</v>
      </c>
      <c r="M4" s="48" t="s">
        <v>199</v>
      </c>
      <c r="N4" s="48" t="s">
        <v>112</v>
      </c>
      <c r="O4" s="48" t="s">
        <v>113</v>
      </c>
      <c r="P4" s="48" t="s">
        <v>115</v>
      </c>
      <c r="Q4" s="48" t="s">
        <v>112</v>
      </c>
      <c r="R4" s="48" t="s">
        <v>147</v>
      </c>
      <c r="S4" s="232" t="s">
        <v>117</v>
      </c>
    </row>
    <row r="5" spans="1:20" ht="107.25" customHeight="1" thickTop="1" thickBot="1">
      <c r="A5" s="17" t="s">
        <v>118</v>
      </c>
      <c r="B5" s="180" t="s">
        <v>227</v>
      </c>
      <c r="C5" s="372" t="s">
        <v>120</v>
      </c>
      <c r="D5" s="293" t="s">
        <v>228</v>
      </c>
      <c r="E5" s="293"/>
      <c r="F5" s="294"/>
      <c r="G5" s="293" t="s">
        <v>201</v>
      </c>
      <c r="H5" s="293"/>
      <c r="I5" s="294"/>
      <c r="J5" s="293" t="s">
        <v>171</v>
      </c>
      <c r="K5" s="293"/>
      <c r="L5" s="294"/>
      <c r="M5" s="293" t="s">
        <v>229</v>
      </c>
      <c r="N5" s="293"/>
      <c r="O5" s="294"/>
      <c r="P5" s="326" t="s">
        <v>230</v>
      </c>
      <c r="Q5" s="326"/>
      <c r="R5" s="338"/>
      <c r="S5" s="339"/>
      <c r="T5" s="8"/>
    </row>
    <row r="6" spans="1:20" ht="36" customHeight="1" thickTop="1" thickBot="1">
      <c r="A6" s="340" t="s">
        <v>152</v>
      </c>
      <c r="B6" s="187" t="s">
        <v>231</v>
      </c>
      <c r="C6" s="380"/>
      <c r="D6" s="202" t="str" cm="1">
        <f t="array" ref="D6">_xlfn.IFS(C6="Y", "Indicate what options or systems the LCCA will evaluate.", C6="N", "N/A", C6="","Indicate what options or systems the LCCA will evaluate.")</f>
        <v>Indicate what options or systems the LCCA will evaluate.</v>
      </c>
      <c r="E6" s="205"/>
      <c r="F6" s="153"/>
      <c r="G6" s="202" t="str" cm="1">
        <f t="array" ref="G6">_xlfn.IFS(C6="Y", "Confirm LCCA submitted to CEUO.", C6="N", "N/A", C6="", "Confirm LCCA submitted to CEUO.")</f>
        <v>Confirm LCCA submitted to CEUO.</v>
      </c>
      <c r="H6" s="205"/>
      <c r="I6" s="153"/>
      <c r="J6" s="103" t="s">
        <v>127</v>
      </c>
      <c r="K6" s="224"/>
      <c r="L6" s="156"/>
      <c r="M6" s="103" t="s">
        <v>127</v>
      </c>
      <c r="N6" s="224"/>
      <c r="O6" s="156"/>
      <c r="P6" s="103" t="s">
        <v>127</v>
      </c>
      <c r="Q6" s="224"/>
      <c r="R6" s="103"/>
      <c r="S6" s="184" t="str" cm="1">
        <f t="array" ref="S6">_xlfn.IFS($C6="Y", "LCCA Report.", $C6="N", "N/A", $C6="", "LCCA Report.")</f>
        <v>LCCA Report.</v>
      </c>
    </row>
    <row r="7" spans="1:20" ht="16.5" thickTop="1" thickBot="1">
      <c r="A7" s="375"/>
      <c r="B7" s="186" t="s">
        <v>232</v>
      </c>
      <c r="C7" s="376"/>
      <c r="D7" s="88" t="s">
        <v>127</v>
      </c>
      <c r="E7" s="206"/>
      <c r="F7" s="147"/>
      <c r="G7" s="88" t="s">
        <v>127</v>
      </c>
      <c r="H7" s="206"/>
      <c r="I7" s="147"/>
      <c r="J7" s="241" t="str" cm="1">
        <f t="array" ref="J7">_xlfn.IFS(C7="Y", "Confirm State required ELCCA workplan submited to the state.", C7="N", "N/A", C7="", "Confirm State required ELCCA workplan submited to the state.")</f>
        <v>Confirm State required ELCCA workplan submited to the state.</v>
      </c>
      <c r="K7" s="209"/>
      <c r="L7" s="153"/>
      <c r="M7" s="241" t="str" cm="1">
        <f t="array" ref="M7">_xlfn.IFS($C7="Y", "Confirm ELCCA complete and submitted to the state.", $C7="N", "N/A", $C7="", "Confirm ELCCA complete and submitted to the state.")</f>
        <v>Confirm ELCCA complete and submitted to the state.</v>
      </c>
      <c r="N7" s="209"/>
      <c r="O7" s="153"/>
      <c r="P7" s="88" t="s">
        <v>127</v>
      </c>
      <c r="Q7" s="206"/>
      <c r="R7" s="88"/>
      <c r="S7" s="191" t="str" cm="1">
        <f t="array" ref="S7">_xlfn.IFS(C7="Y", "ELCCA Report.", C7="N", "N/A", C7="","ELCCA Report.")</f>
        <v>ELCCA Report.</v>
      </c>
    </row>
    <row r="8" spans="1:20" ht="46.5" thickTop="1" thickBot="1">
      <c r="A8" s="17" t="s">
        <v>124</v>
      </c>
      <c r="B8" s="180" t="s">
        <v>233</v>
      </c>
      <c r="C8" s="377" t="s">
        <v>120</v>
      </c>
      <c r="D8" s="253" t="s">
        <v>156</v>
      </c>
      <c r="E8" s="230"/>
      <c r="F8" s="165"/>
      <c r="G8" s="253" t="s">
        <v>174</v>
      </c>
      <c r="H8" s="230"/>
      <c r="I8" s="165"/>
      <c r="J8" s="253" t="s">
        <v>174</v>
      </c>
      <c r="K8" s="231"/>
      <c r="L8" s="168"/>
      <c r="M8" s="253"/>
      <c r="N8" s="231"/>
      <c r="O8" s="168"/>
      <c r="P8" s="253" t="s">
        <v>175</v>
      </c>
      <c r="Q8" s="231"/>
      <c r="R8" s="114"/>
      <c r="S8" s="172"/>
    </row>
    <row r="9" spans="1:20" ht="61.5" thickTop="1" thickBot="1">
      <c r="A9" s="340" t="s">
        <v>158</v>
      </c>
      <c r="B9" s="187" t="s">
        <v>159</v>
      </c>
      <c r="C9" s="380"/>
      <c r="D9" s="202" t="str" cm="1">
        <f t="array" ref="D9">_xlfn.IFS(C9="Y","Indicate any existing or new planned fossil fuel equipment or systems in the building that may be necessary for the project. Note that LCCA may be necessary to justify keeping or adding fossil fuels.", C9="N", "N/A", C9="","Indicate any existing or new planned fossil fuel equipment or systems in the building that may be necessary for the project. Note that LCCA may be necessary to justify keeping or adding fossil fuels.")</f>
        <v>Indicate any existing or new planned fossil fuel equipment or systems in the building that may be necessary for the project. Note that LCCA may be necessary to justify keeping or adding fossil fuels.</v>
      </c>
      <c r="E9" s="205"/>
      <c r="F9" s="153"/>
      <c r="G9" s="202" t="str" cm="1">
        <f t="array" ref="G9">_xlfn.IFS($C9="Y", "Indicate resolution on use of fossil fuels on the project and note estimated annual fossil fuel use.", $C9="N", "N/A", $C9="", "Indicate resolution on use of fossil fuels on the project and note estimated annual fossil fuel use.")</f>
        <v>Indicate resolution on use of fossil fuels on the project and note estimated annual fossil fuel use.</v>
      </c>
      <c r="H9" s="205"/>
      <c r="I9" s="153"/>
      <c r="J9" s="257" t="s">
        <v>127</v>
      </c>
      <c r="K9" s="224"/>
      <c r="L9" s="169"/>
      <c r="M9" s="202" t="str" cm="1">
        <f t="array" ref="M9">_xlfn.IFS($C9="Y", "Confirm use(s) of fossil fuels on the project and enter estimated annual fossil fuel use in this cell.", $C9="N", "N/A", $C9="", "Confirm use(s) of fossil fuels on the project and enter estimated annual fossil fuel use in this cell.")</f>
        <v>Confirm use(s) of fossil fuels on the project and enter estimated annual fossil fuel use in this cell.</v>
      </c>
      <c r="N9" s="205"/>
      <c r="O9" s="153"/>
      <c r="P9" s="257" t="s">
        <v>127</v>
      </c>
      <c r="Q9" s="224"/>
      <c r="R9" s="115"/>
      <c r="S9" s="139" t="s">
        <v>136</v>
      </c>
    </row>
    <row r="10" spans="1:20" ht="61.5" thickTop="1" thickBot="1">
      <c r="A10" s="383"/>
      <c r="B10" s="188" t="s">
        <v>160</v>
      </c>
      <c r="C10" s="384"/>
      <c r="D10" s="240" t="str" cm="1">
        <f t="array" ref="D10">_xlfn.IFS(C10="Y","Indicate plans for connecting to district energy.", C10="N", "N/A", C10="","Indicate plans for connecting to district energy.")</f>
        <v>Indicate plans for connecting to district energy.</v>
      </c>
      <c r="E10" s="208"/>
      <c r="F10" s="154"/>
      <c r="G10" s="240" t="str" cm="1">
        <f t="array" ref="G10">_xlfn.IFS($C10="Y", "Confirm project is on track for connecting to district energy.", $C10="N", "N/A", $C10="", "Confirm project is on track for connecting to district energy.")</f>
        <v>Confirm project is on track for connecting to district energy.</v>
      </c>
      <c r="H10" s="208"/>
      <c r="I10" s="154"/>
      <c r="J10" s="258" t="s">
        <v>127</v>
      </c>
      <c r="K10" s="224"/>
      <c r="L10" s="166"/>
      <c r="M10" s="240" t="str" cm="1">
        <f t="array" ref="M10">_xlfn.IFS($C10="Y", "Confirm project is on track for connecting to district energy.", $C10="N", "N/A", $C10="", "Confirm project is on track for connecting to district energy.")</f>
        <v>Confirm project is on track for connecting to district energy.</v>
      </c>
      <c r="N10" s="208"/>
      <c r="O10" s="154"/>
      <c r="P10" s="240" t="str" cm="1">
        <f t="array" ref="P10">_xlfn.IFS($C10="Y", "Indicate here if project connected to district energy.", $C10="N", "N/A", $C10="", "Indicate here if project connected to district energy.")</f>
        <v>Indicate here if project connected to district energy.</v>
      </c>
      <c r="Q10" s="208"/>
      <c r="R10" s="106"/>
      <c r="S10" s="140" t="s">
        <v>136</v>
      </c>
    </row>
    <row r="11" spans="1:20" ht="61.5" thickTop="1" thickBot="1">
      <c r="A11" s="383"/>
      <c r="B11" s="189" t="s">
        <v>234</v>
      </c>
      <c r="C11" s="161" t="s">
        <v>120</v>
      </c>
      <c r="D11" s="245" t="str" cm="1">
        <f t="array" ref="D11">_xlfn.IFS(C11="Y", "Calculate EUIt for the building per CBPS and indicate the results here.", C11="N", "N/A", C11="", "Calculate EUIt for the building per CBPS and indicate the results here.")</f>
        <v>Calculate EUIt for the building per CBPS and indicate the results here.</v>
      </c>
      <c r="E11" s="203"/>
      <c r="F11" s="155"/>
      <c r="G11" s="241" t="str" cm="1">
        <f t="array" ref="G11">_xlfn.IFS(C11="Y", "Confirm the applicable target with any changes in gross floor area.", C11="N", "N/A", C11="", "Confirm the applicable target with any changes in gross floor area.")</f>
        <v>Confirm the applicable target with any changes in gross floor area.</v>
      </c>
      <c r="H11" s="210"/>
      <c r="I11" s="155"/>
      <c r="J11" s="241" t="str" cm="1">
        <f t="array" ref="J11">_xlfn.IFS(C11="Y", "Provide the estimated EUI for the building showing compliance with the target.", C11="N", "N/A", C11="", "
Provide the estimated EUI for the building showing compliance with the target.")</f>
        <v>Provide the estimated EUI for the building showing compliance with the target.</v>
      </c>
      <c r="K11" s="210"/>
      <c r="L11" s="155"/>
      <c r="M11" s="241" t="str" cm="1">
        <f t="array" ref="M11">_xlfn.IFS($C11="Y", "Provide the final EUI for the building.", $C11="N", "N/A", $C11="", "Provide the final EUI for the building.")</f>
        <v>Provide the final EUI for the building.</v>
      </c>
      <c r="N11" s="210"/>
      <c r="O11" s="155"/>
      <c r="P11" s="261" t="s">
        <v>127</v>
      </c>
      <c r="Q11" s="224"/>
      <c r="R11" s="118"/>
      <c r="S11" s="142" t="s">
        <v>136</v>
      </c>
    </row>
    <row r="12" spans="1:20" ht="46.5" thickTop="1" thickBot="1">
      <c r="A12" s="375"/>
      <c r="B12" s="189" t="s">
        <v>163</v>
      </c>
      <c r="C12" s="380"/>
      <c r="D12" s="245" t="str" cm="1">
        <f t="array" ref="D12">_xlfn.IFS(C12="Y", "Calculate GHGi target for the building per BEPS and indicate the results here.", C12="N", "N/A", C12="", "Calculate GHGi target for the building per BEPS and indicate the results here.")</f>
        <v>Calculate GHGi target for the building per BEPS and indicate the results here.</v>
      </c>
      <c r="E12" s="203"/>
      <c r="F12" s="155"/>
      <c r="G12" s="241" t="str" cm="1">
        <f t="array" ref="G12">_xlfn.IFS(C12="Y", "Confirm the applicable target with any changes in gross floor area.", C12="N", "N/A", C12="", "Confirm the applicable target with any changes in gross floor area.")</f>
        <v>Confirm the applicable target with any changes in gross floor area.</v>
      </c>
      <c r="H12" s="210"/>
      <c r="I12" s="155"/>
      <c r="J12" s="241" t="str" cm="1">
        <f t="array" ref="J12">_xlfn.IFS(C12="Y", "Provide the estimated GHGi for the building showing compliance with the target.", C12="N", "N/A", C12="", "
Provide the estimated GHGi for the building showing compliance with the target.")</f>
        <v xml:space="preserve">
Provide the estimated GHGi for the building showing compliance with the target.</v>
      </c>
      <c r="K12" s="210"/>
      <c r="L12" s="155"/>
      <c r="M12" s="241" t="str" cm="1">
        <f t="array" ref="M12">_xlfn.IFS($C12="Y", "Provide the final GHGi for the building.", $C12="N", "N/A", $C12="", "Provide the final GHGi for the building.")</f>
        <v>Provide the final GHGi for the building.</v>
      </c>
      <c r="N12" s="210"/>
      <c r="O12" s="155"/>
      <c r="P12" s="261" t="s">
        <v>127</v>
      </c>
      <c r="Q12" s="224"/>
      <c r="R12" s="118"/>
      <c r="S12" s="142" t="s">
        <v>136</v>
      </c>
    </row>
    <row r="13" spans="1:20" ht="46.5" thickTop="1" thickBot="1">
      <c r="A13" s="340" t="s">
        <v>164</v>
      </c>
      <c r="B13" s="187" t="s">
        <v>205</v>
      </c>
      <c r="C13" s="380"/>
      <c r="D13" s="202" t="str" cm="1">
        <f t="array" ref="D13">_xlfn.IFS($C13="Y", "Identify likely water consuming fixtures, appliances, or equipment.", $C13="N", "N/A", $C13="", "Identify likely water consuming fixtures, appliances, or equipment.")</f>
        <v>Identify likely water consuming fixtures, appliances, or equipment.</v>
      </c>
      <c r="E13" s="205"/>
      <c r="F13" s="153"/>
      <c r="G13" s="202" t="str" cm="1">
        <f t="array" ref="G13">_xlfn.IFS($C13="Y", "List the water consuming fixtures, appliances, and equipment planned for the project and their efficiency standards.", $C13="N", "N/A", $C13="","List the water consuming fixtures, appliances, and equipment planned for the project and their efficiency standards.")</f>
        <v>List the water consuming fixtures, appliances, and equipment planned for the project and their efficiency standards.</v>
      </c>
      <c r="H13" s="205"/>
      <c r="I13" s="153"/>
      <c r="J13" s="202" t="str" cm="1">
        <f t="array" ref="J13">_xlfn.IFS($C13="Y", "List the water consuming fixtures, appliances, and equipment planned for the project and their efficiency standards.", $C13="N", "N/A", $C13="","List the water consuming fixtures, appliances, and equipment planned for the project and their efficiency standards.")</f>
        <v>List the water consuming fixtures, appliances, and equipment planned for the project and their efficiency standards.</v>
      </c>
      <c r="K13" s="205"/>
      <c r="L13" s="153"/>
      <c r="M13" s="103" t="s">
        <v>127</v>
      </c>
      <c r="N13" s="224"/>
      <c r="O13" s="169"/>
      <c r="P13" s="103" t="s">
        <v>127</v>
      </c>
      <c r="Q13" s="224"/>
      <c r="R13" s="115"/>
      <c r="S13" s="139" t="s">
        <v>136</v>
      </c>
    </row>
    <row r="14" spans="1:20" ht="75.75" customHeight="1" thickBot="1">
      <c r="A14" s="375"/>
      <c r="B14" s="195" t="s">
        <v>235</v>
      </c>
      <c r="C14" s="376"/>
      <c r="D14" s="241" t="str" cm="1">
        <f t="array" ref="D14">_xlfn.IFS(C14="Y", "Indicate required percent reduction here.", C14="N", "N/A", C14="", "Indicate required percent reduction here.")</f>
        <v>Indicate required percent reduction here.</v>
      </c>
      <c r="E14" s="210"/>
      <c r="F14" s="155"/>
      <c r="G14" s="241" t="str" cm="1">
        <f t="array" ref="G14">_xlfn.IFS(C14="Y", "Perform preliminary water savings calculations to plan which fixtures and which flow rates to include in the project. Indicate estimated percent savings and confirm if on-track.", C14="N", "N/A", C14="","Perform preliminary water savings calculations to plan which fixtures and which flow rates to include in the project. Indicate estimated percent savings and confirm if on-track.")</f>
        <v>Perform preliminary water savings calculations to plan which fixtures and which flow rates to include in the project. Indicate estimated percent savings and confirm if on-track.</v>
      </c>
      <c r="H14" s="210"/>
      <c r="I14" s="155"/>
      <c r="J14" s="241" t="str" cm="1">
        <f t="array" ref="J14">_xlfn.IFS($C14="Y", "Update water savings or confirm project on-track", $C14="N", "N/A", $C14="","Update water savings or confirm project on-track")</f>
        <v>Update water savings or confirm project on-track</v>
      </c>
      <c r="K14" s="210"/>
      <c r="L14" s="155"/>
      <c r="M14" s="241" t="str" cm="1">
        <f t="array" ref="M14">_xlfn.IFS($C14="Y", "Enter % water savings from final fixtures, appliances, and equipment.", $C14="N", "N/A", $C14="","Enter % water savings from final fixtures, appliances, and equipment.")</f>
        <v>Enter % water savings from final fixtures, appliances, and equipment.</v>
      </c>
      <c r="N14" s="210"/>
      <c r="O14" s="155"/>
      <c r="P14" s="88" t="s">
        <v>127</v>
      </c>
      <c r="Q14" s="206"/>
      <c r="R14" s="118"/>
      <c r="S14" s="191" t="s">
        <v>177</v>
      </c>
    </row>
    <row r="15" spans="1:20" ht="79.5" thickTop="1" thickBot="1">
      <c r="A15" s="341" t="s">
        <v>128</v>
      </c>
      <c r="B15" s="187" t="s">
        <v>236</v>
      </c>
      <c r="C15" s="162" t="s">
        <v>120</v>
      </c>
      <c r="D15" s="202" t="s">
        <v>130</v>
      </c>
      <c r="E15" s="205"/>
      <c r="F15" s="153"/>
      <c r="G15" s="202" t="s">
        <v>207</v>
      </c>
      <c r="H15" s="205"/>
      <c r="I15" s="153"/>
      <c r="J15" s="202" t="s">
        <v>208</v>
      </c>
      <c r="K15" s="227"/>
      <c r="L15" s="153"/>
      <c r="M15" s="260" t="s">
        <v>127</v>
      </c>
      <c r="N15" s="224"/>
      <c r="O15" s="169"/>
      <c r="P15" s="202" t="s">
        <v>209</v>
      </c>
      <c r="Q15" s="205"/>
      <c r="R15" s="105"/>
      <c r="S15" s="184" t="s">
        <v>210</v>
      </c>
    </row>
    <row r="16" spans="1:20" ht="106.5" thickTop="1" thickBot="1">
      <c r="A16" s="342"/>
      <c r="B16" s="198" t="s">
        <v>237</v>
      </c>
      <c r="C16" s="163" t="s">
        <v>120</v>
      </c>
      <c r="D16" s="254" t="s">
        <v>127</v>
      </c>
      <c r="E16" s="224"/>
      <c r="F16" s="166"/>
      <c r="G16" s="240" t="str" cm="1">
        <f t="array" ref="G16">_xlfn.IFS(C16="Y", "Determine the expected total project as-designed embodied carbon using a life cycle assessment(LCA) tool.  Indicate the project-specific total as-designed embodied carbon target. Identify strategies to reduce the embodied carbon.", C16="N", "N/A", C16="",  "Determine the expected total project as-designed embodied carbon using a life cycle assessment(LCA) tool.  Indicate the project-specific total as-designed embodied carbon target. Identify strategies to reduce the embodied carbon.")</f>
        <v>Determine the expected total project as-designed embodied carbon using a life cycle assessment(LCA) tool.  Indicate the project-specific total as-designed embodied carbon target. Identify strategies to reduce the embodied carbon.</v>
      </c>
      <c r="H16" s="208"/>
      <c r="I16" s="154"/>
      <c r="J16" s="254" t="s">
        <v>127</v>
      </c>
      <c r="K16" s="224"/>
      <c r="L16" s="166"/>
      <c r="M16" s="254" t="s">
        <v>127</v>
      </c>
      <c r="N16" s="224"/>
      <c r="O16" s="166"/>
      <c r="P16" s="254" t="s">
        <v>127</v>
      </c>
      <c r="Q16" s="224"/>
      <c r="R16" s="116"/>
      <c r="S16" s="192" t="s">
        <v>238</v>
      </c>
    </row>
    <row r="17" spans="1:19" ht="61.5" thickTop="1" thickBot="1">
      <c r="A17" s="342"/>
      <c r="B17" s="198" t="s">
        <v>239</v>
      </c>
      <c r="C17" s="164"/>
      <c r="D17" s="254" t="s">
        <v>127</v>
      </c>
      <c r="E17" s="224"/>
      <c r="F17" s="166"/>
      <c r="G17" s="254" t="s">
        <v>127</v>
      </c>
      <c r="H17" s="224"/>
      <c r="I17" s="166"/>
      <c r="J17" s="254" t="s">
        <v>127</v>
      </c>
      <c r="K17" s="224"/>
      <c r="L17" s="170"/>
      <c r="M17" s="241" t="str" cm="1">
        <f t="array" ref="M17">_xlfn.IFS($C17="Y", "Prepare the calculation of the embodied carbon impact of the materials required to build a new similar building using EC3 and the LEED pilot credit (MRpc132).  Indicate total footprint here.", $C17="N", "N/A", $C17="","Prepare the calculation of the embodied carbon impact of the materials required to build a new similar building using EC3 and the LEED pilot credit (MRpc132).  Indicate total footprint here.")</f>
        <v>Prepare the calculation of the embodied carbon impact of the materials required to build a new similar building using EC3 and the LEED pilot credit (MRpc132).  Indicate total footprint here.</v>
      </c>
      <c r="N17" s="208"/>
      <c r="O17" s="154"/>
      <c r="P17" s="254" t="s">
        <v>127</v>
      </c>
      <c r="Q17" s="224"/>
      <c r="R17" s="116"/>
      <c r="S17" s="192" t="s">
        <v>240</v>
      </c>
    </row>
    <row r="18" spans="1:19" ht="77.45" customHeight="1" thickTop="1" thickBot="1">
      <c r="A18" s="343"/>
      <c r="B18" s="189" t="s">
        <v>241</v>
      </c>
      <c r="C18" s="161" t="s">
        <v>120</v>
      </c>
      <c r="D18" s="423" t="s">
        <v>127</v>
      </c>
      <c r="E18" s="224"/>
      <c r="F18" s="424"/>
      <c r="G18" s="423" t="s">
        <v>127</v>
      </c>
      <c r="H18" s="224"/>
      <c r="I18" s="424"/>
      <c r="J18" s="423" t="s">
        <v>127</v>
      </c>
      <c r="K18" s="224"/>
      <c r="L18" s="439"/>
      <c r="M18" s="425" t="s">
        <v>127</v>
      </c>
      <c r="N18" s="224"/>
      <c r="O18" s="424"/>
      <c r="P18" s="241" t="str" cm="1">
        <f t="array" ref="P18">_xlfn.IFS($C18="Y", "Complete calculation following the LEED pilot credit. List total embodied carbon footprint baseline and actual here.", $C18="N", "N/A", $C18="","List total embodied carbon footprint baseline and actual here.")</f>
        <v>Complete calculation following the LEED pilot credit. List total embodied carbon footprint baseline and actual here.</v>
      </c>
      <c r="Q18" s="210"/>
      <c r="R18" s="426"/>
      <c r="S18" s="191" t="s">
        <v>212</v>
      </c>
    </row>
    <row r="19" spans="1:19" ht="181.5" thickTop="1" thickBot="1">
      <c r="A19" s="340" t="s">
        <v>179</v>
      </c>
      <c r="B19" s="187" t="s">
        <v>242</v>
      </c>
      <c r="C19" s="162" t="s">
        <v>120</v>
      </c>
      <c r="D19" s="202" t="s">
        <v>243</v>
      </c>
      <c r="E19" s="205"/>
      <c r="F19" s="153"/>
      <c r="G19" s="250" t="s">
        <v>215</v>
      </c>
      <c r="H19" s="225"/>
      <c r="I19" s="153"/>
      <c r="J19" s="202" t="s">
        <v>216</v>
      </c>
      <c r="K19" s="205"/>
      <c r="L19" s="153"/>
      <c r="M19" s="202" t="s">
        <v>244</v>
      </c>
      <c r="N19" s="205"/>
      <c r="O19" s="153"/>
      <c r="P19" s="267" t="s">
        <v>218</v>
      </c>
      <c r="Q19" s="205"/>
      <c r="R19" s="111"/>
      <c r="S19" s="184" t="s">
        <v>219</v>
      </c>
    </row>
    <row r="20" spans="1:19" ht="61.5" thickTop="1" thickBot="1">
      <c r="A20" s="375"/>
      <c r="B20" s="266" t="s">
        <v>245</v>
      </c>
      <c r="C20" s="401" t="s">
        <v>120</v>
      </c>
      <c r="D20" s="245" t="s">
        <v>181</v>
      </c>
      <c r="E20" s="203"/>
      <c r="F20" s="155"/>
      <c r="G20" s="245" t="s">
        <v>182</v>
      </c>
      <c r="H20" s="203"/>
      <c r="I20" s="155"/>
      <c r="J20" s="259" t="s">
        <v>127</v>
      </c>
      <c r="K20" s="224"/>
      <c r="L20" s="171"/>
      <c r="M20" s="245" t="s">
        <v>183</v>
      </c>
      <c r="N20" s="203"/>
      <c r="O20" s="155"/>
      <c r="P20" s="88" t="s">
        <v>127</v>
      </c>
      <c r="Q20" s="206"/>
      <c r="R20" s="118"/>
      <c r="S20" s="429" t="s">
        <v>184</v>
      </c>
    </row>
    <row r="21" spans="1:19" ht="31.5" thickTop="1" thickBot="1">
      <c r="A21" s="17" t="s">
        <v>185</v>
      </c>
      <c r="B21" s="193" t="s">
        <v>246</v>
      </c>
      <c r="C21" s="145"/>
      <c r="D21" s="246" t="str" cm="1">
        <f t="array" ref="D21">_xlfn.IFS(C21="Y", "Identify the applicable UW Bird-Friendly Design Guidelines.", C21="N", "N/A", C21="", "Identify the applicable UW Bird-Friendly Design Guidelines.")</f>
        <v>Identify the applicable UW Bird-Friendly Design Guidelines.</v>
      </c>
      <c r="E21" s="213"/>
      <c r="F21" s="153"/>
      <c r="G21" s="246" t="str" cm="1">
        <f t="array" ref="G21">_xlfn.IFS($C$21="Y", "Confirm the UW Bird-Friendly Design Guidelines planned for the project.", $C$21="N", "N/A", $C$21="", "Confirm the UW Bird-Friendly Design Guidelines planned for the project.")</f>
        <v>Confirm the UW Bird-Friendly Design Guidelines planned for the project.</v>
      </c>
      <c r="H21" s="213"/>
      <c r="I21" s="153"/>
      <c r="J21" s="103" t="s">
        <v>127</v>
      </c>
      <c r="K21" s="224"/>
      <c r="L21" s="169"/>
      <c r="M21" s="246" t="str" cm="1">
        <f t="array" ref="M21">_xlfn.IFS($C$21="Y", "Confirm the UW Bird-Friendly Design Guidelines included in the project.", $C$21="N", "N/A", $C$21="", "Confirm the UW Bird-Friendly Design Guidelines included in the project.")</f>
        <v>Confirm the UW Bird-Friendly Design Guidelines included in the project.</v>
      </c>
      <c r="N21" s="213"/>
      <c r="O21" s="153"/>
      <c r="P21" s="103" t="s">
        <v>127</v>
      </c>
      <c r="Q21" s="224"/>
      <c r="R21" s="115"/>
      <c r="S21" s="138" t="s">
        <v>136</v>
      </c>
    </row>
    <row r="22" spans="1:19" ht="66.75" customHeight="1" thickTop="1" thickBot="1">
      <c r="A22" s="350" t="s">
        <v>134</v>
      </c>
      <c r="B22" s="199" t="s">
        <v>247</v>
      </c>
      <c r="C22" s="440" t="s">
        <v>120</v>
      </c>
      <c r="D22" s="255" t="str" cm="1">
        <f t="array" ref="D22">_xlfn.IFS(C22="Y", "Describe opportunities for new or improved showers and changing facilities for staff or to include other features and materials that support health and well-being.", C22="N", "N/A", C22="", "Describe opportunities to add or improve showers and changing facilities for staff or to include other features and materials that support health and well-being.")</f>
        <v>Describe opportunities for new or improved showers and changing facilities for staff or to include other features and materials that support health and well-being.</v>
      </c>
      <c r="E22" s="213"/>
      <c r="F22" s="263"/>
      <c r="G22" s="265" t="str" cm="1">
        <f t="array" ref="G22">_xlfn.IFS(C22="Y", "Confirm plans for new or improved showers and changing facilities or other health and well-being strategies.", C22="N", "N/A", C22="", "Confirm plans for new or improved showers and changing facilities or other health and well-being strategies.")</f>
        <v>Confirm plans for new or improved showers and changing facilities or other health and well-being strategies.</v>
      </c>
      <c r="H22" s="213"/>
      <c r="I22" s="263"/>
      <c r="J22" s="87" t="s">
        <v>127</v>
      </c>
      <c r="K22" s="220"/>
      <c r="L22" s="169"/>
      <c r="M22" s="255" t="str" cm="1">
        <f t="array" ref="M22">_xlfn.IFS(C22="Y", "Confirm added or improved showers and changing facilities or other health and well-being strategies included in the project.", C22="N", "N/A", C22="", "Confirm new or improved showers and changing facilities or other health and well-being strategies included in the project.")</f>
        <v>Confirm added or improved showers and changing facilities or other health and well-being strategies included in the project.</v>
      </c>
      <c r="N22" s="213"/>
      <c r="O22" s="263"/>
      <c r="P22" s="87" t="s">
        <v>127</v>
      </c>
      <c r="Q22" s="220"/>
      <c r="R22" s="119"/>
      <c r="S22" s="139" t="s">
        <v>136</v>
      </c>
    </row>
    <row r="23" spans="1:19" ht="78.75" customHeight="1" thickTop="1" thickBot="1">
      <c r="A23" s="431"/>
      <c r="B23" s="266" t="s">
        <v>188</v>
      </c>
      <c r="C23" s="272" t="s">
        <v>120</v>
      </c>
      <c r="D23" s="262" t="s">
        <v>189</v>
      </c>
      <c r="E23" s="203"/>
      <c r="F23" s="155"/>
      <c r="G23" s="264" t="s">
        <v>221</v>
      </c>
      <c r="H23" s="203"/>
      <c r="I23" s="155"/>
      <c r="J23" s="202" t="s">
        <v>222</v>
      </c>
      <c r="K23" s="205"/>
      <c r="L23" s="153"/>
      <c r="M23" s="273" t="s">
        <v>127</v>
      </c>
      <c r="N23" s="206"/>
      <c r="O23" s="424"/>
      <c r="P23" s="271" t="s">
        <v>191</v>
      </c>
      <c r="Q23" s="269"/>
      <c r="R23" s="270"/>
      <c r="S23" s="268" t="s">
        <v>192</v>
      </c>
    </row>
    <row r="24" spans="1:19" ht="61.5" thickTop="1" thickBot="1">
      <c r="A24" s="433" t="s">
        <v>137</v>
      </c>
      <c r="B24" s="405" t="s">
        <v>248</v>
      </c>
      <c r="C24" s="162" t="s">
        <v>120</v>
      </c>
      <c r="D24" s="244" t="str" cm="1">
        <f t="array" ref="D24">_xlfn.IFS(C24="Y", "Describe opportunities for new or improved lactation facilities for staff or to include other features that support equity.", C24="N", "N/A", C24="", "Describe opportunities for new or improved lactation facilities for staff or to include other features that support equity.")</f>
        <v>Describe opportunities for new or improved lactation facilities for staff or to include other features that support equity.</v>
      </c>
      <c r="E24" s="212"/>
      <c r="F24" s="153"/>
      <c r="G24" s="244" t="str" cm="1">
        <f t="array" ref="G24">_xlfn.IFS(C24="Y", "Confirm plans for new or improved lactation facilities or other equity strategies.", C24="N", "N/A", C24="", "Confirm plans for new or improved lactation facilities or other equity strategies.")</f>
        <v>Confirm plans for new or improved lactation facilities or other equity strategies.</v>
      </c>
      <c r="H24" s="212"/>
      <c r="I24" s="153"/>
      <c r="J24" s="103" t="s">
        <v>127</v>
      </c>
      <c r="K24" s="224"/>
      <c r="L24" s="169"/>
      <c r="M24" s="244" t="str" cm="1">
        <f t="array" ref="M24">_xlfn.IFS(C24="Y", "Confirm new or improved lactation facilities or other equity strategies included in the project.", C24="N", "N/A", C24="", "Confirm new or improved lactation facilities or other equity strategies included in the project.")</f>
        <v>Confirm new or improved lactation facilities or other equity strategies included in the project.</v>
      </c>
      <c r="N24" s="212"/>
      <c r="O24" s="153"/>
      <c r="P24" s="103" t="s">
        <v>127</v>
      </c>
      <c r="Q24" s="224"/>
      <c r="R24" s="115"/>
      <c r="S24" s="139" t="s">
        <v>136</v>
      </c>
    </row>
    <row r="25" spans="1:19" ht="44.25" customHeight="1" thickBot="1">
      <c r="A25" s="434"/>
      <c r="B25" s="266" t="s">
        <v>249</v>
      </c>
      <c r="C25" s="135"/>
      <c r="D25" s="245" t="str" cm="1">
        <f t="array" ref="D25">_xlfn.IFS(C25="Y", "Follow UW Gender Inclusive Restroom Design Guidelines. Track any variances with other project variances.", C25="N", "N/A", C25="", "Follow UW Gender Inclusive Restroom Design Guidelines. Track any variances with other project variances.")</f>
        <v>Follow UW Gender Inclusive Restroom Design Guidelines. Track any variances with other project variances.</v>
      </c>
      <c r="E25" s="203"/>
      <c r="F25" s="155"/>
      <c r="G25" s="256" t="s">
        <v>127</v>
      </c>
      <c r="H25" s="226"/>
      <c r="I25" s="167"/>
      <c r="J25" s="256" t="s">
        <v>127</v>
      </c>
      <c r="K25" s="226"/>
      <c r="L25" s="171"/>
      <c r="M25" s="256" t="s">
        <v>127</v>
      </c>
      <c r="N25" s="226"/>
      <c r="O25" s="171"/>
      <c r="P25" s="256" t="s">
        <v>127</v>
      </c>
      <c r="Q25" s="226"/>
      <c r="R25" s="117"/>
      <c r="S25" s="142" t="s">
        <v>136</v>
      </c>
    </row>
    <row r="26" spans="1:19" ht="16.5" thickTop="1" thickBot="1">
      <c r="C26" s="3"/>
      <c r="D26" s="108" t="s">
        <v>139</v>
      </c>
      <c r="E26" s="108"/>
      <c r="F26" s="5"/>
      <c r="G26" s="108" t="s">
        <v>224</v>
      </c>
      <c r="H26" s="108"/>
      <c r="I26" s="5"/>
      <c r="J26" s="395" t="s">
        <v>140</v>
      </c>
      <c r="K26" s="395"/>
      <c r="L26" s="5"/>
      <c r="M26" s="108" t="s">
        <v>225</v>
      </c>
      <c r="N26" s="108"/>
      <c r="O26" s="5"/>
      <c r="P26" s="108" t="s">
        <v>141</v>
      </c>
      <c r="Q26" s="108"/>
      <c r="R26" s="4"/>
    </row>
    <row r="27" spans="1:19" ht="15.75" thickTop="1">
      <c r="C27" s="3"/>
      <c r="D27" s="365" t="s">
        <v>142</v>
      </c>
      <c r="E27" s="365"/>
      <c r="F27" s="80" t="s">
        <v>17</v>
      </c>
      <c r="G27" s="365" t="s">
        <v>142</v>
      </c>
      <c r="H27" s="365"/>
      <c r="I27" s="80" t="s">
        <v>17</v>
      </c>
      <c r="J27" s="369" t="s">
        <v>142</v>
      </c>
      <c r="K27" s="369"/>
      <c r="L27" s="80" t="s">
        <v>17</v>
      </c>
      <c r="M27" s="365" t="s">
        <v>142</v>
      </c>
      <c r="N27" s="365"/>
      <c r="O27" s="80" t="s">
        <v>17</v>
      </c>
      <c r="P27" s="365" t="s">
        <v>142</v>
      </c>
      <c r="Q27" s="365"/>
      <c r="R27" s="80" t="s">
        <v>18</v>
      </c>
    </row>
    <row r="28" spans="1:19" ht="45">
      <c r="C28" s="3"/>
      <c r="D28" s="365" t="s">
        <v>143</v>
      </c>
      <c r="E28" s="365"/>
      <c r="F28" s="81" t="s">
        <v>19</v>
      </c>
      <c r="G28" s="365" t="s">
        <v>143</v>
      </c>
      <c r="H28" s="365"/>
      <c r="I28" s="81" t="s">
        <v>19</v>
      </c>
      <c r="J28" s="369" t="s">
        <v>143</v>
      </c>
      <c r="K28" s="369"/>
      <c r="L28" s="81" t="s">
        <v>19</v>
      </c>
      <c r="M28" s="365" t="s">
        <v>143</v>
      </c>
      <c r="N28" s="365"/>
      <c r="O28" s="81" t="s">
        <v>19</v>
      </c>
      <c r="P28" s="365" t="s">
        <v>144</v>
      </c>
      <c r="Q28" s="365"/>
      <c r="R28" s="82" t="s">
        <v>21</v>
      </c>
    </row>
    <row r="29" spans="1:19">
      <c r="B29" s="8"/>
      <c r="C29" s="3"/>
      <c r="D29" s="365" t="s">
        <v>144</v>
      </c>
      <c r="E29" s="365"/>
      <c r="F29" s="83" t="s">
        <v>22</v>
      </c>
      <c r="G29" s="365" t="s">
        <v>144</v>
      </c>
      <c r="H29" s="365"/>
      <c r="I29" s="83" t="s">
        <v>22</v>
      </c>
      <c r="J29" s="369" t="s">
        <v>144</v>
      </c>
      <c r="K29" s="369"/>
      <c r="L29" s="83" t="s">
        <v>22</v>
      </c>
      <c r="M29" s="365" t="s">
        <v>144</v>
      </c>
      <c r="N29" s="365"/>
      <c r="O29" s="83" t="s">
        <v>22</v>
      </c>
    </row>
    <row r="30" spans="1:19">
      <c r="B30" s="8"/>
      <c r="C30" s="3"/>
    </row>
    <row r="31" spans="1:19">
      <c r="B31" s="8"/>
      <c r="C31" s="3"/>
    </row>
    <row r="32" spans="1:19">
      <c r="B32" s="8"/>
      <c r="C32" s="3"/>
    </row>
    <row r="33" spans="2:3">
      <c r="B33" s="8"/>
      <c r="C33" s="3"/>
    </row>
    <row r="34" spans="2:3">
      <c r="B34" s="8"/>
      <c r="C34" s="3"/>
    </row>
    <row r="35" spans="2:3">
      <c r="B35" s="8"/>
      <c r="C35" s="3"/>
    </row>
    <row r="36" spans="2:3">
      <c r="B36" s="8"/>
      <c r="C36" s="3"/>
    </row>
    <row r="37" spans="2:3">
      <c r="B37" s="8"/>
      <c r="C37" s="3"/>
    </row>
    <row r="38" spans="2:3">
      <c r="B38" s="8"/>
      <c r="C38" s="3"/>
    </row>
    <row r="39" spans="2:3">
      <c r="B39" s="8"/>
      <c r="C39" s="3"/>
    </row>
    <row r="40" spans="2:3">
      <c r="B40" s="8"/>
      <c r="C40" s="3"/>
    </row>
  </sheetData>
  <sheetProtection sheet="1" formatRows="0"/>
  <mergeCells count="22">
    <mergeCell ref="P5:S5"/>
    <mergeCell ref="A19:A20"/>
    <mergeCell ref="A24:A25"/>
    <mergeCell ref="A6:A7"/>
    <mergeCell ref="A9:A12"/>
    <mergeCell ref="A13:A14"/>
    <mergeCell ref="A15:A18"/>
    <mergeCell ref="M5:O5"/>
    <mergeCell ref="A22:A23"/>
    <mergeCell ref="M3:O3"/>
    <mergeCell ref="P3:S3"/>
    <mergeCell ref="A2:A3"/>
    <mergeCell ref="B2:F2"/>
    <mergeCell ref="G2:S2"/>
    <mergeCell ref="B3:C3"/>
    <mergeCell ref="A1:B1"/>
    <mergeCell ref="D3:F3"/>
    <mergeCell ref="G3:I3"/>
    <mergeCell ref="J3:L3"/>
    <mergeCell ref="D5:F5"/>
    <mergeCell ref="G5:I5"/>
    <mergeCell ref="J5:L5"/>
  </mergeCells>
  <conditionalFormatting sqref="A1:B1">
    <cfRule type="containsText" dxfId="375" priority="118" operator="containsText" text="N/A">
      <formula>NOT(ISERROR(SEARCH("N/A",A1)))</formula>
    </cfRule>
  </conditionalFormatting>
  <conditionalFormatting sqref="A16:D18 A9:I15">
    <cfRule type="containsText" dxfId="374" priority="121" operator="containsText" text="N/A">
      <formula>NOT(ISERROR(SEARCH("N/A",A9)))</formula>
    </cfRule>
  </conditionalFormatting>
  <conditionalFormatting sqref="A19:E22 B23:E23">
    <cfRule type="containsText" dxfId="373" priority="406" operator="containsText" text="N/A">
      <formula>NOT(ISERROR(SEARCH("N/A",A19)))</formula>
    </cfRule>
  </conditionalFormatting>
  <conditionalFormatting sqref="A26:F26">
    <cfRule type="containsText" dxfId="372" priority="714" operator="containsText" text="N/A">
      <formula>NOT(ISERROR(SEARCH("N/A",A26)))</formula>
    </cfRule>
  </conditionalFormatting>
  <conditionalFormatting sqref="A7:K7 P17:S17 C22:C25">
    <cfRule type="containsText" dxfId="371" priority="779" operator="containsText" text="N/A">
      <formula>NOT(ISERROR(SEARCH("N/A",A7)))</formula>
    </cfRule>
  </conditionalFormatting>
  <conditionalFormatting sqref="A2:L2">
    <cfRule type="containsText" dxfId="370" priority="90" operator="containsText" text="N/A">
      <formula>NOT(ISERROR(SEARCH("N/A",A2)))</formula>
    </cfRule>
  </conditionalFormatting>
  <conditionalFormatting sqref="D16:J18">
    <cfRule type="expression" dxfId="369" priority="75">
      <formula>$C16="N"</formula>
    </cfRule>
  </conditionalFormatting>
  <conditionalFormatting sqref="D15:N15">
    <cfRule type="expression" dxfId="368" priority="48">
      <formula>$C15="N"</formula>
    </cfRule>
  </conditionalFormatting>
  <conditionalFormatting sqref="D23:N23 D19:S22 D24:S25">
    <cfRule type="expression" dxfId="367" priority="57">
      <formula>$C19="N"</formula>
    </cfRule>
  </conditionalFormatting>
  <conditionalFormatting sqref="D5:S14">
    <cfRule type="expression" dxfId="366" priority="69">
      <formula>$C5="N"</formula>
    </cfRule>
  </conditionalFormatting>
  <conditionalFormatting sqref="E17:H18">
    <cfRule type="containsText" dxfId="365" priority="76" operator="containsText" text="N/A">
      <formula>NOT(ISERROR(SEARCH("N/A",E17)))</formula>
    </cfRule>
  </conditionalFormatting>
  <conditionalFormatting sqref="E16:J16">
    <cfRule type="containsText" dxfId="364" priority="88" operator="containsText" text="N/A">
      <formula>NOT(ISERROR(SEARCH("N/A",E16)))</formula>
    </cfRule>
  </conditionalFormatting>
  <conditionalFormatting sqref="F6">
    <cfRule type="containsText" dxfId="363" priority="843" operator="containsText" text="On track">
      <formula>NOT(ISERROR(SEARCH("On track",F6)))</formula>
    </cfRule>
    <cfRule type="containsText" dxfId="362" priority="844" operator="containsText" text="In Progress">
      <formula>NOT(ISERROR(SEARCH("In Progress",F6)))</formula>
    </cfRule>
    <cfRule type="containsText" dxfId="361" priority="845" operator="containsText" text="No">
      <formula>NOT(ISERROR(SEARCH("No",F6)))</formula>
    </cfRule>
    <cfRule type="containsText" dxfId="360" priority="846" operator="containsText" text="Off track">
      <formula>NOT(ISERROR(SEARCH("Off track",F6)))</formula>
    </cfRule>
    <cfRule type="containsText" dxfId="359" priority="847" operator="containsText" text="Still in development">
      <formula>NOT(ISERROR(SEARCH("Still in development",F6)))</formula>
    </cfRule>
    <cfRule type="containsText" dxfId="358" priority="848" operator="containsText" text="Yes">
      <formula>NOT(ISERROR(SEARCH("Yes",F6)))</formula>
    </cfRule>
    <cfRule type="containsBlanks" dxfId="357" priority="849">
      <formula>LEN(TRIM(F6))=0</formula>
    </cfRule>
  </conditionalFormatting>
  <conditionalFormatting sqref="F9:F15">
    <cfRule type="containsText" dxfId="356" priority="267" operator="containsText" text="On track">
      <formula>NOT(ISERROR(SEARCH("On track",F9)))</formula>
    </cfRule>
    <cfRule type="containsText" dxfId="355" priority="268" operator="containsText" text="In Progress">
      <formula>NOT(ISERROR(SEARCH("In Progress",F9)))</formula>
    </cfRule>
    <cfRule type="containsText" dxfId="354" priority="269" operator="containsText" text="No">
      <formula>NOT(ISERROR(SEARCH("No",F9)))</formula>
    </cfRule>
    <cfRule type="containsText" dxfId="353" priority="270" operator="containsText" text="Off track">
      <formula>NOT(ISERROR(SEARCH("Off track",F9)))</formula>
    </cfRule>
    <cfRule type="containsText" dxfId="352" priority="271" operator="containsText" text="Still in development">
      <formula>NOT(ISERROR(SEARCH("Still in development",F9)))</formula>
    </cfRule>
    <cfRule type="containsText" dxfId="351" priority="272" operator="containsText" text="Yes">
      <formula>NOT(ISERROR(SEARCH("Yes",F9)))</formula>
    </cfRule>
    <cfRule type="containsBlanks" dxfId="350" priority="273">
      <formula>LEN(TRIM(F9))=0</formula>
    </cfRule>
  </conditionalFormatting>
  <conditionalFormatting sqref="F16:F18 O18">
    <cfRule type="containsText" dxfId="349" priority="321" operator="containsText" text="In Progress">
      <formula>NOT(ISERROR(SEARCH("In Progress",F16)))</formula>
    </cfRule>
    <cfRule type="containsText" dxfId="348" priority="322" operator="containsText" text="Yes">
      <formula>NOT(ISERROR(SEARCH("Yes",F16)))</formula>
    </cfRule>
  </conditionalFormatting>
  <conditionalFormatting sqref="F19:F25">
    <cfRule type="containsText" dxfId="347" priority="258" operator="containsText" text="N/A">
      <formula>NOT(ISERROR(SEARCH("N/A",F19)))</formula>
    </cfRule>
  </conditionalFormatting>
  <conditionalFormatting sqref="F19:F26">
    <cfRule type="containsText" dxfId="346" priority="259" operator="containsText" text="On track">
      <formula>NOT(ISERROR(SEARCH("On track",F19)))</formula>
    </cfRule>
    <cfRule type="containsText" dxfId="345" priority="260" operator="containsText" text="In Progress">
      <formula>NOT(ISERROR(SEARCH("In Progress",F19)))</formula>
    </cfRule>
    <cfRule type="containsText" dxfId="344" priority="261" operator="containsText" text="No">
      <formula>NOT(ISERROR(SEARCH("No",F19)))</formula>
    </cfRule>
    <cfRule type="containsText" dxfId="343" priority="262" operator="containsText" text="Off track">
      <formula>NOT(ISERROR(SEARCH("Off track",F19)))</formula>
    </cfRule>
    <cfRule type="containsText" dxfId="342" priority="263" operator="containsText" text="Still in development">
      <formula>NOT(ISERROR(SEARCH("Still in development",F19)))</formula>
    </cfRule>
    <cfRule type="containsText" dxfId="341" priority="264" operator="containsText" text="Yes">
      <formula>NOT(ISERROR(SEARCH("Yes",F19)))</formula>
    </cfRule>
    <cfRule type="containsBlanks" dxfId="340" priority="265">
      <formula>LEN(TRIM(F19))=0</formula>
    </cfRule>
  </conditionalFormatting>
  <conditionalFormatting sqref="F26">
    <cfRule type="containsText" dxfId="339" priority="715" operator="containsText" text="Yes">
      <formula>NOT(ISERROR(SEARCH("Yes",F26)))</formula>
    </cfRule>
    <cfRule type="containsText" dxfId="338" priority="716" operator="containsText" text="No">
      <formula>NOT(ISERROR(SEARCH("No",F26)))</formula>
    </cfRule>
    <cfRule type="containsText" dxfId="337" priority="717" operator="containsText" text="In Progress">
      <formula>NOT(ISERROR(SEARCH("In Progress",F26)))</formula>
    </cfRule>
  </conditionalFormatting>
  <conditionalFormatting sqref="F6:R6">
    <cfRule type="expression" dxfId="336" priority="92">
      <formula>$C$6="N"</formula>
    </cfRule>
  </conditionalFormatting>
  <conditionalFormatting sqref="F7:R7">
    <cfRule type="expression" dxfId="335" priority="777">
      <formula>$C7="N"</formula>
    </cfRule>
  </conditionalFormatting>
  <conditionalFormatting sqref="G19:I24">
    <cfRule type="containsText" dxfId="334" priority="241" operator="containsText" text="N/A">
      <formula>NOT(ISERROR(SEARCH("N/A",G19)))</formula>
    </cfRule>
  </conditionalFormatting>
  <conditionalFormatting sqref="G26:I26">
    <cfRule type="containsText" dxfId="333" priority="725" operator="containsText" text="N/A">
      <formula>NOT(ISERROR(SEARCH("N/A",G26)))</formula>
    </cfRule>
  </conditionalFormatting>
  <conditionalFormatting sqref="I6">
    <cfRule type="containsText" dxfId="332" priority="836" operator="containsText" text="On track">
      <formula>NOT(ISERROR(SEARCH("On track",I6)))</formula>
    </cfRule>
    <cfRule type="containsText" dxfId="331" priority="837" operator="containsText" text="In Progress">
      <formula>NOT(ISERROR(SEARCH("In Progress",I6)))</formula>
    </cfRule>
    <cfRule type="containsText" dxfId="330" priority="838" operator="containsText" text="No">
      <formula>NOT(ISERROR(SEARCH("No",I6)))</formula>
    </cfRule>
    <cfRule type="containsText" dxfId="329" priority="839" operator="containsText" text="Off track">
      <formula>NOT(ISERROR(SEARCH("Off track",I6)))</formula>
    </cfRule>
    <cfRule type="containsText" dxfId="328" priority="840" operator="containsText" text="Still in development">
      <formula>NOT(ISERROR(SEARCH("Still in development",I6)))</formula>
    </cfRule>
    <cfRule type="containsText" dxfId="327" priority="841" operator="containsText" text="Yes">
      <formula>NOT(ISERROR(SEARCH("Yes",I6)))</formula>
    </cfRule>
    <cfRule type="containsBlanks" dxfId="326" priority="842">
      <formula>LEN(TRIM(I6))=0</formula>
    </cfRule>
  </conditionalFormatting>
  <conditionalFormatting sqref="I9:I16">
    <cfRule type="containsText" dxfId="325" priority="250" operator="containsText" text="On track">
      <formula>NOT(ISERROR(SEARCH("On track",I9)))</formula>
    </cfRule>
    <cfRule type="containsText" dxfId="324" priority="251" operator="containsText" text="In Progress">
      <formula>NOT(ISERROR(SEARCH("In Progress",I9)))</formula>
    </cfRule>
    <cfRule type="containsText" dxfId="323" priority="252" operator="containsText" text="No">
      <formula>NOT(ISERROR(SEARCH("No",I9)))</formula>
    </cfRule>
    <cfRule type="containsText" dxfId="322" priority="253" operator="containsText" text="Off track">
      <formula>NOT(ISERROR(SEARCH("Off track",I9)))</formula>
    </cfRule>
    <cfRule type="containsText" dxfId="321" priority="254" operator="containsText" text="Still in development">
      <formula>NOT(ISERROR(SEARCH("Still in development",I9)))</formula>
    </cfRule>
    <cfRule type="containsText" dxfId="320" priority="255" operator="containsText" text="Yes">
      <formula>NOT(ISERROR(SEARCH("Yes",I9)))</formula>
    </cfRule>
    <cfRule type="containsBlanks" dxfId="319" priority="256">
      <formula>LEN(TRIM(I9))=0</formula>
    </cfRule>
  </conditionalFormatting>
  <conditionalFormatting sqref="I17">
    <cfRule type="expression" dxfId="318" priority="334">
      <formula>$C17="N"</formula>
    </cfRule>
    <cfRule type="containsText" dxfId="317" priority="335" operator="containsText" text="No">
      <formula>NOT(ISERROR(SEARCH("No",I17)))</formula>
    </cfRule>
    <cfRule type="containsText" dxfId="316" priority="336" operator="containsText" text="In Progress">
      <formula>NOT(ISERROR(SEARCH("In Progress",I17)))</formula>
    </cfRule>
    <cfRule type="containsText" dxfId="315" priority="337" operator="containsText" text="Yes">
      <formula>NOT(ISERROR(SEARCH("Yes",I17)))</formula>
    </cfRule>
    <cfRule type="containsText" dxfId="314" priority="874" operator="containsText" text="No">
      <formula>NOT(ISERROR(SEARCH("No",I17)))</formula>
    </cfRule>
    <cfRule type="containsText" dxfId="313" priority="875" operator="containsText" text="In Progress">
      <formula>NOT(ISERROR(SEARCH("In Progress",I17)))</formula>
    </cfRule>
    <cfRule type="containsText" dxfId="312" priority="876" operator="containsText" text="Yes">
      <formula>NOT(ISERROR(SEARCH("Yes",I17)))</formula>
    </cfRule>
  </conditionalFormatting>
  <conditionalFormatting sqref="I18 F18 I25">
    <cfRule type="expression" dxfId="311" priority="306">
      <formula>$C18="N"</formula>
    </cfRule>
  </conditionalFormatting>
  <conditionalFormatting sqref="I18 L18 F18">
    <cfRule type="expression" dxfId="310" priority="309">
      <formula>$C$9="N"</formula>
    </cfRule>
  </conditionalFormatting>
  <conditionalFormatting sqref="I18">
    <cfRule type="containsText" dxfId="309" priority="302" operator="containsText" text="No">
      <formula>NOT(ISERROR(SEARCH("No",I18)))</formula>
    </cfRule>
    <cfRule type="containsText" dxfId="308" priority="303" operator="containsText" text="In Progress">
      <formula>NOT(ISERROR(SEARCH("In Progress",I18)))</formula>
    </cfRule>
    <cfRule type="containsText" dxfId="307" priority="304" operator="containsText" text="Yes">
      <formula>NOT(ISERROR(SEARCH("Yes",I18)))</formula>
    </cfRule>
    <cfRule type="containsText" dxfId="306" priority="317" operator="containsText" text="No">
      <formula>NOT(ISERROR(SEARCH("No",I18)))</formula>
    </cfRule>
    <cfRule type="containsText" dxfId="305" priority="318" operator="containsText" text="In Progress">
      <formula>NOT(ISERROR(SEARCH("In Progress",I18)))</formula>
    </cfRule>
    <cfRule type="containsText" dxfId="304" priority="319" operator="containsText" text="Yes">
      <formula>NOT(ISERROR(SEARCH("Yes",I18)))</formula>
    </cfRule>
  </conditionalFormatting>
  <conditionalFormatting sqref="I19:I24">
    <cfRule type="containsText" dxfId="303" priority="242" operator="containsText" text="On track">
      <formula>NOT(ISERROR(SEARCH("On track",I19)))</formula>
    </cfRule>
    <cfRule type="containsText" dxfId="302" priority="243" operator="containsText" text="In Progress">
      <formula>NOT(ISERROR(SEARCH("In Progress",I19)))</formula>
    </cfRule>
    <cfRule type="containsText" dxfId="301" priority="244" operator="containsText" text="No">
      <formula>NOT(ISERROR(SEARCH("No",I19)))</formula>
    </cfRule>
    <cfRule type="containsText" dxfId="300" priority="245" operator="containsText" text="Off track">
      <formula>NOT(ISERROR(SEARCH("Off track",I19)))</formula>
    </cfRule>
    <cfRule type="containsText" dxfId="299" priority="246" operator="containsText" text="Still in development">
      <formula>NOT(ISERROR(SEARCH("Still in development",I19)))</formula>
    </cfRule>
    <cfRule type="containsText" dxfId="298" priority="247" operator="containsText" text="Yes">
      <formula>NOT(ISERROR(SEARCH("Yes",I19)))</formula>
    </cfRule>
    <cfRule type="containsBlanks" dxfId="297" priority="248">
      <formula>LEN(TRIM(I19))=0</formula>
    </cfRule>
  </conditionalFormatting>
  <conditionalFormatting sqref="I25">
    <cfRule type="containsText" dxfId="296" priority="531" operator="containsText" text="No">
      <formula>NOT(ISERROR(SEARCH("No",I25)))</formula>
    </cfRule>
    <cfRule type="containsText" dxfId="295" priority="532" operator="containsText" text="In Progress">
      <formula>NOT(ISERROR(SEARCH("In Progress",I25)))</formula>
    </cfRule>
    <cfRule type="containsText" dxfId="294" priority="533" operator="containsText" text="Yes">
      <formula>NOT(ISERROR(SEARCH("Yes",I25)))</formula>
    </cfRule>
  </conditionalFormatting>
  <conditionalFormatting sqref="I26">
    <cfRule type="containsText" dxfId="293" priority="718" operator="containsText" text="On track">
      <formula>NOT(ISERROR(SEARCH("On track",I26)))</formula>
    </cfRule>
    <cfRule type="containsText" dxfId="292" priority="719" operator="containsText" text="In Progress">
      <formula>NOT(ISERROR(SEARCH("In Progress",I26)))</formula>
    </cfRule>
    <cfRule type="containsText" dxfId="291" priority="720" operator="containsText" text="No">
      <formula>NOT(ISERROR(SEARCH("No",I26)))</formula>
    </cfRule>
    <cfRule type="containsText" dxfId="290" priority="721" operator="containsText" text="Off track">
      <formula>NOT(ISERROR(SEARCH("Off track",I26)))</formula>
    </cfRule>
    <cfRule type="containsText" dxfId="289" priority="722" operator="containsText" text="Still in development">
      <formula>NOT(ISERROR(SEARCH("Still in development",I26)))</formula>
    </cfRule>
    <cfRule type="containsText" dxfId="288" priority="723" operator="containsText" text="Yes">
      <formula>NOT(ISERROR(SEARCH("Yes",I26)))</formula>
    </cfRule>
    <cfRule type="containsBlanks" dxfId="287" priority="724">
      <formula>LEN(TRIM(I26))=0</formula>
    </cfRule>
    <cfRule type="containsText" dxfId="286" priority="726" operator="containsText" text="Yes">
      <formula>NOT(ISERROR(SEARCH("Yes",I26)))</formula>
    </cfRule>
    <cfRule type="containsText" dxfId="285" priority="727" operator="containsText" text="No">
      <formula>NOT(ISERROR(SEARCH("No",I26)))</formula>
    </cfRule>
    <cfRule type="containsText" dxfId="284" priority="728" operator="containsText" text="In Progress">
      <formula>NOT(ISERROR(SEARCH("In Progress",I26)))</formula>
    </cfRule>
  </conditionalFormatting>
  <conditionalFormatting sqref="I18:J18 L18:M18 O18:S18">
    <cfRule type="containsText" dxfId="283" priority="310" operator="containsText" text="N/A">
      <formula>NOT(ISERROR(SEARCH("N/A",I18)))</formula>
    </cfRule>
  </conditionalFormatting>
  <conditionalFormatting sqref="J20:K20">
    <cfRule type="containsText" dxfId="282" priority="58" operator="containsText" text="N/A">
      <formula>NOT(ISERROR(SEARCH("N/A",J20)))</formula>
    </cfRule>
  </conditionalFormatting>
  <conditionalFormatting sqref="J9:L13">
    <cfRule type="containsText" dxfId="281" priority="70" operator="containsText" text="N/A">
      <formula>NOT(ISERROR(SEARCH("N/A",J9)))</formula>
    </cfRule>
  </conditionalFormatting>
  <conditionalFormatting sqref="J21:L24 L20 G25:S25 O16:S16 I17:J17 L16:M16 L17:N17 M13:Q14 L7:S7 J19:L19 J14:L14 A6:S6 A5:D5 G5 J5 M5 P5:Q5 A8:S8 D24:E25 T2:XFD2 B3:XFD3 A4:XFD4 A24:B25 F27:S29 C30:S40 A41:XFD1048576">
    <cfRule type="containsText" dxfId="280" priority="509" operator="containsText" text="N/A">
      <formula>NOT(ISERROR(SEARCH("N/A",A2)))</formula>
    </cfRule>
  </conditionalFormatting>
  <conditionalFormatting sqref="J26:L26">
    <cfRule type="containsText" dxfId="279" priority="736" operator="containsText" text="N/A">
      <formula>NOT(ISERROR(SEARCH("N/A",J26)))</formula>
    </cfRule>
  </conditionalFormatting>
  <conditionalFormatting sqref="J15:N15">
    <cfRule type="containsText" dxfId="278" priority="49" operator="containsText" text="N/A">
      <formula>NOT(ISERROR(SEARCH("N/A",J15)))</formula>
    </cfRule>
  </conditionalFormatting>
  <conditionalFormatting sqref="K16:K18">
    <cfRule type="containsText" dxfId="277" priority="61" operator="containsText" text="N/A">
      <formula>NOT(ISERROR(SEARCH("N/A",K16)))</formula>
    </cfRule>
  </conditionalFormatting>
  <conditionalFormatting sqref="K16:N16">
    <cfRule type="expression" dxfId="276" priority="51">
      <formula>$C16="N"</formula>
    </cfRule>
  </conditionalFormatting>
  <conditionalFormatting sqref="K17:S18">
    <cfRule type="expression" dxfId="275" priority="54">
      <formula>$C17="N"</formula>
    </cfRule>
  </conditionalFormatting>
  <conditionalFormatting sqref="L7">
    <cfRule type="containsText" dxfId="274" priority="234" operator="containsText" text="On track">
      <formula>NOT(ISERROR(SEARCH("On track",L7)))</formula>
    </cfRule>
    <cfRule type="containsText" dxfId="273" priority="235" operator="containsText" text="In Progress">
      <formula>NOT(ISERROR(SEARCH("In Progress",L7)))</formula>
    </cfRule>
    <cfRule type="containsText" dxfId="272" priority="236" operator="containsText" text="No">
      <formula>NOT(ISERROR(SEARCH("No",L7)))</formula>
    </cfRule>
    <cfRule type="containsText" dxfId="271" priority="237" operator="containsText" text="Off track">
      <formula>NOT(ISERROR(SEARCH("Off track",L7)))</formula>
    </cfRule>
    <cfRule type="containsText" dxfId="270" priority="238" operator="containsText" text="Still in development">
      <formula>NOT(ISERROR(SEARCH("Still in development",L7)))</formula>
    </cfRule>
    <cfRule type="containsText" dxfId="269" priority="239" operator="containsText" text="Yes">
      <formula>NOT(ISERROR(SEARCH("Yes",L7)))</formula>
    </cfRule>
    <cfRule type="containsBlanks" dxfId="268" priority="240">
      <formula>LEN(TRIM(L7))=0</formula>
    </cfRule>
  </conditionalFormatting>
  <conditionalFormatting sqref="L9:L10">
    <cfRule type="expression" dxfId="267" priority="373">
      <formula>$C9="N"</formula>
    </cfRule>
    <cfRule type="expression" dxfId="266" priority="594">
      <formula>$C$9="N"</formula>
    </cfRule>
    <cfRule type="containsText" dxfId="265" priority="663" operator="containsText" text="No">
      <formula>NOT(ISERROR(SEARCH("No",L9)))</formula>
    </cfRule>
    <cfRule type="containsText" dxfId="264" priority="664" operator="containsText" text="In Progress">
      <formula>NOT(ISERROR(SEARCH("In Progress",L9)))</formula>
    </cfRule>
    <cfRule type="containsText" dxfId="263" priority="665" operator="containsText" text="Yes">
      <formula>NOT(ISERROR(SEARCH("Yes",L9)))</formula>
    </cfRule>
  </conditionalFormatting>
  <conditionalFormatting sqref="L11:L15">
    <cfRule type="containsText" dxfId="262" priority="103" operator="containsText" text="On track">
      <formula>NOT(ISERROR(SEARCH("On track",L11)))</formula>
    </cfRule>
    <cfRule type="containsText" dxfId="261" priority="104" operator="containsText" text="In Progress">
      <formula>NOT(ISERROR(SEARCH("In Progress",L11)))</formula>
    </cfRule>
    <cfRule type="containsText" dxfId="260" priority="105" operator="containsText" text="No">
      <formula>NOT(ISERROR(SEARCH("No",L11)))</formula>
    </cfRule>
    <cfRule type="containsText" dxfId="259" priority="106" operator="containsText" text="Off track">
      <formula>NOT(ISERROR(SEARCH("Off track",L11)))</formula>
    </cfRule>
    <cfRule type="containsText" dxfId="258" priority="107" operator="containsText" text="Still in development">
      <formula>NOT(ISERROR(SEARCH("Still in development",L11)))</formula>
    </cfRule>
    <cfRule type="containsText" dxfId="257" priority="108" operator="containsText" text="Yes">
      <formula>NOT(ISERROR(SEARCH("Yes",L11)))</formula>
    </cfRule>
    <cfRule type="containsBlanks" dxfId="256" priority="109">
      <formula>LEN(TRIM(L11))=0</formula>
    </cfRule>
  </conditionalFormatting>
  <conditionalFormatting sqref="L16:L17">
    <cfRule type="expression" dxfId="255" priority="330">
      <formula>$C16="N"</formula>
    </cfRule>
    <cfRule type="containsText" dxfId="254" priority="331" operator="containsText" text="No">
      <formula>NOT(ISERROR(SEARCH("No",L16)))</formula>
    </cfRule>
    <cfRule type="containsText" dxfId="253" priority="332" operator="containsText" text="In Progress">
      <formula>NOT(ISERROR(SEARCH("In Progress",L16)))</formula>
    </cfRule>
    <cfRule type="containsText" dxfId="252" priority="333" operator="containsText" text="Yes">
      <formula>NOT(ISERROR(SEARCH("Yes",L16)))</formula>
    </cfRule>
    <cfRule type="containsText" dxfId="251" priority="868" operator="containsText" text="No">
      <formula>NOT(ISERROR(SEARCH("No",L16)))</formula>
    </cfRule>
    <cfRule type="containsText" dxfId="250" priority="869" operator="containsText" text="In Progress">
      <formula>NOT(ISERROR(SEARCH("In Progress",L16)))</formula>
    </cfRule>
    <cfRule type="containsText" dxfId="249" priority="870" operator="containsText" text="Yes">
      <formula>NOT(ISERROR(SEARCH("Yes",L16)))</formula>
    </cfRule>
  </conditionalFormatting>
  <conditionalFormatting sqref="L18 O18 L20:L25 O25">
    <cfRule type="expression" dxfId="248" priority="308">
      <formula>$C18="N"</formula>
    </cfRule>
  </conditionalFormatting>
  <conditionalFormatting sqref="L18">
    <cfRule type="containsText" dxfId="247" priority="296" operator="containsText" text="No">
      <formula>NOT(ISERROR(SEARCH("No",L18)))</formula>
    </cfRule>
    <cfRule type="containsText" dxfId="246" priority="297" operator="containsText" text="In Progress">
      <formula>NOT(ISERROR(SEARCH("In Progress",L18)))</formula>
    </cfRule>
    <cfRule type="containsText" dxfId="245" priority="298" operator="containsText" text="Yes">
      <formula>NOT(ISERROR(SEARCH("Yes",L18)))</formula>
    </cfRule>
    <cfRule type="containsText" dxfId="244" priority="299" operator="containsText" text="No">
      <formula>NOT(ISERROR(SEARCH("No",L18)))</formula>
    </cfRule>
    <cfRule type="containsText" dxfId="243" priority="300" operator="containsText" text="In Progress">
      <formula>NOT(ISERROR(SEARCH("In Progress",L18)))</formula>
    </cfRule>
    <cfRule type="containsText" dxfId="242" priority="301" operator="containsText" text="Yes">
      <formula>NOT(ISERROR(SEARCH("Yes",L18)))</formula>
    </cfRule>
    <cfRule type="containsText" dxfId="241" priority="311" operator="containsText" text="No">
      <formula>NOT(ISERROR(SEARCH("No",L18)))</formula>
    </cfRule>
    <cfRule type="containsText" dxfId="240" priority="312" operator="containsText" text="In Progress">
      <formula>NOT(ISERROR(SEARCH("In Progress",L18)))</formula>
    </cfRule>
    <cfRule type="containsText" dxfId="239" priority="313" operator="containsText" text="Yes">
      <formula>NOT(ISERROR(SEARCH("Yes",L18)))</formula>
    </cfRule>
  </conditionalFormatting>
  <conditionalFormatting sqref="L19">
    <cfRule type="containsText" dxfId="238" priority="218" operator="containsText" text="On track">
      <formula>NOT(ISERROR(SEARCH("On track",L19)))</formula>
    </cfRule>
    <cfRule type="containsText" dxfId="237" priority="219" operator="containsText" text="In Progress">
      <formula>NOT(ISERROR(SEARCH("In Progress",L19)))</formula>
    </cfRule>
    <cfRule type="containsText" dxfId="236" priority="220" operator="containsText" text="No">
      <formula>NOT(ISERROR(SEARCH("No",L19)))</formula>
    </cfRule>
    <cfRule type="containsText" dxfId="235" priority="221" operator="containsText" text="Off track">
      <formula>NOT(ISERROR(SEARCH("Off track",L19)))</formula>
    </cfRule>
    <cfRule type="containsText" dxfId="234" priority="222" operator="containsText" text="Still in development">
      <formula>NOT(ISERROR(SEARCH("Still in development",L19)))</formula>
    </cfRule>
    <cfRule type="containsText" dxfId="233" priority="223" operator="containsText" text="Yes">
      <formula>NOT(ISERROR(SEARCH("Yes",L19)))</formula>
    </cfRule>
    <cfRule type="containsBlanks" dxfId="232" priority="224">
      <formula>LEN(TRIM(L19))=0</formula>
    </cfRule>
  </conditionalFormatting>
  <conditionalFormatting sqref="L20">
    <cfRule type="containsText" dxfId="231" priority="449" operator="containsText" text="Incomplete">
      <formula>NOT(ISERROR(SEARCH("Incomplete",L20)))</formula>
    </cfRule>
    <cfRule type="containsText" dxfId="230" priority="450" operator="containsText" text="Yes">
      <formula>NOT(ISERROR(SEARCH("Yes",L20)))</formula>
    </cfRule>
  </conditionalFormatting>
  <conditionalFormatting sqref="L20:L24">
    <cfRule type="containsText" dxfId="229" priority="448" operator="containsText" text="No">
      <formula>NOT(ISERROR(SEARCH("No",L20)))</formula>
    </cfRule>
  </conditionalFormatting>
  <conditionalFormatting sqref="L21:L24">
    <cfRule type="containsText" dxfId="228" priority="467" operator="containsText" text="In Progress">
      <formula>NOT(ISERROR(SEARCH("In Progress",L21)))</formula>
    </cfRule>
    <cfRule type="containsText" dxfId="227" priority="468" operator="containsText" text="Yes">
      <formula>NOT(ISERROR(SEARCH("Yes",L21)))</formula>
    </cfRule>
  </conditionalFormatting>
  <conditionalFormatting sqref="L23">
    <cfRule type="containsText" dxfId="226" priority="37" operator="containsText" text="On track">
      <formula>NOT(ISERROR(SEARCH("On track",L23)))</formula>
    </cfRule>
    <cfRule type="containsText" dxfId="225" priority="38" operator="containsText" text="In Progress">
      <formula>NOT(ISERROR(SEARCH("In Progress",L23)))</formula>
    </cfRule>
    <cfRule type="containsText" dxfId="224" priority="39" operator="containsText" text="No">
      <formula>NOT(ISERROR(SEARCH("No",L23)))</formula>
    </cfRule>
    <cfRule type="containsText" dxfId="223" priority="40" operator="containsText" text="Off track">
      <formula>NOT(ISERROR(SEARCH("Off track",L23)))</formula>
    </cfRule>
    <cfRule type="containsText" dxfId="222" priority="41" operator="containsText" text="Still in development">
      <formula>NOT(ISERROR(SEARCH("Still in development",L23)))</formula>
    </cfRule>
    <cfRule type="containsText" dxfId="221" priority="42" operator="containsText" text="Yes">
      <formula>NOT(ISERROR(SEARCH("Yes",L23)))</formula>
    </cfRule>
    <cfRule type="containsBlanks" dxfId="220" priority="43">
      <formula>LEN(TRIM(L23))=0</formula>
    </cfRule>
  </conditionalFormatting>
  <conditionalFormatting sqref="L25">
    <cfRule type="containsText" dxfId="219" priority="534" operator="containsText" text="No">
      <formula>NOT(ISERROR(SEARCH("No",L25)))</formula>
    </cfRule>
    <cfRule type="containsText" dxfId="218" priority="535" operator="containsText" text="Incomplete">
      <formula>NOT(ISERROR(SEARCH("Incomplete",L25)))</formula>
    </cfRule>
    <cfRule type="containsText" dxfId="217" priority="536" operator="containsText" text="Yes">
      <formula>NOT(ISERROR(SEARCH("Yes",L25)))</formula>
    </cfRule>
  </conditionalFormatting>
  <conditionalFormatting sqref="L26">
    <cfRule type="containsText" dxfId="216" priority="729" operator="containsText" text="On track">
      <formula>NOT(ISERROR(SEARCH("On track",L26)))</formula>
    </cfRule>
    <cfRule type="containsText" dxfId="215" priority="730" operator="containsText" text="In Progress">
      <formula>NOT(ISERROR(SEARCH("In Progress",L26)))</formula>
    </cfRule>
    <cfRule type="containsText" dxfId="214" priority="731" operator="containsText" text="No">
      <formula>NOT(ISERROR(SEARCH("No",L26)))</formula>
    </cfRule>
    <cfRule type="containsText" dxfId="213" priority="732" operator="containsText" text="Off track">
      <formula>NOT(ISERROR(SEARCH("Off track",L26)))</formula>
    </cfRule>
    <cfRule type="containsText" dxfId="212" priority="733" operator="containsText" text="Still in development">
      <formula>NOT(ISERROR(SEARCH("Still in development",L26)))</formula>
    </cfRule>
    <cfRule type="containsText" dxfId="211" priority="734" operator="containsText" text="Yes">
      <formula>NOT(ISERROR(SEARCH("Yes",L26)))</formula>
    </cfRule>
    <cfRule type="containsBlanks" dxfId="210" priority="735">
      <formula>LEN(TRIM(L26))=0</formula>
    </cfRule>
    <cfRule type="containsText" dxfId="209" priority="737" operator="containsText" text="Yes">
      <formula>NOT(ISERROR(SEARCH("Yes",L26)))</formula>
    </cfRule>
    <cfRule type="containsText" dxfId="208" priority="738" operator="containsText" text="No">
      <formula>NOT(ISERROR(SEARCH("No",L26)))</formula>
    </cfRule>
    <cfRule type="containsText" dxfId="207" priority="739" operator="containsText" text="In Progress">
      <formula>NOT(ISERROR(SEARCH("In Progress",L26)))</formula>
    </cfRule>
  </conditionalFormatting>
  <conditionalFormatting sqref="M9:O12">
    <cfRule type="containsText" dxfId="206" priority="139" operator="containsText" text="N/A">
      <formula>NOT(ISERROR(SEARCH("N/A",M9)))</formula>
    </cfRule>
  </conditionalFormatting>
  <conditionalFormatting sqref="M19:O22 M23:N23 M24:O24">
    <cfRule type="containsText" dxfId="205" priority="145" operator="containsText" text="N/A">
      <formula>NOT(ISERROR(SEARCH("N/A",M19)))</formula>
    </cfRule>
  </conditionalFormatting>
  <conditionalFormatting sqref="M23:O23">
    <cfRule type="containsText" dxfId="204" priority="13" operator="containsText" text="N/A">
      <formula>NOT(ISERROR(SEARCH("N/A",M23)))</formula>
    </cfRule>
  </conditionalFormatting>
  <conditionalFormatting sqref="M26:O26">
    <cfRule type="containsText" dxfId="203" priority="769" operator="containsText" text="N/A">
      <formula>NOT(ISERROR(SEARCH("N/A",M26)))</formula>
    </cfRule>
  </conditionalFormatting>
  <conditionalFormatting sqref="N16">
    <cfRule type="containsText" dxfId="202" priority="52" operator="containsText" text="N/A">
      <formula>NOT(ISERROR(SEARCH("N/A",N16)))</formula>
    </cfRule>
  </conditionalFormatting>
  <conditionalFormatting sqref="N18">
    <cfRule type="containsText" dxfId="201" priority="55" operator="containsText" text="N/A">
      <formula>NOT(ISERROR(SEARCH("N/A",N18)))</formula>
    </cfRule>
  </conditionalFormatting>
  <conditionalFormatting sqref="O7">
    <cfRule type="containsText" dxfId="200" priority="111" operator="containsText" text="On track">
      <formula>NOT(ISERROR(SEARCH("On track",O7)))</formula>
    </cfRule>
    <cfRule type="containsText" dxfId="199" priority="112" operator="containsText" text="In Progress">
      <formula>NOT(ISERROR(SEARCH("In Progress",O7)))</formula>
    </cfRule>
    <cfRule type="containsText" dxfId="198" priority="113" operator="containsText" text="No">
      <formula>NOT(ISERROR(SEARCH("No",O7)))</formula>
    </cfRule>
    <cfRule type="containsText" dxfId="197" priority="114" operator="containsText" text="Off track">
      <formula>NOT(ISERROR(SEARCH("Off track",O7)))</formula>
    </cfRule>
    <cfRule type="containsText" dxfId="196" priority="115" operator="containsText" text="Still in development">
      <formula>NOT(ISERROR(SEARCH("Still in development",O7)))</formula>
    </cfRule>
    <cfRule type="containsText" dxfId="195" priority="116" operator="containsText" text="Yes">
      <formula>NOT(ISERROR(SEARCH("Yes",O7)))</formula>
    </cfRule>
    <cfRule type="containsBlanks" dxfId="194" priority="117">
      <formula>LEN(TRIM(O7))=0</formula>
    </cfRule>
  </conditionalFormatting>
  <conditionalFormatting sqref="O9:O12">
    <cfRule type="containsText" dxfId="193" priority="178" operator="containsText" text="On track">
      <formula>NOT(ISERROR(SEARCH("On track",O9)))</formula>
    </cfRule>
    <cfRule type="containsText" dxfId="192" priority="179" operator="containsText" text="In Progress">
      <formula>NOT(ISERROR(SEARCH("In Progress",O9)))</formula>
    </cfRule>
    <cfRule type="containsText" dxfId="191" priority="180" operator="containsText" text="No">
      <formula>NOT(ISERROR(SEARCH("No",O9)))</formula>
    </cfRule>
    <cfRule type="containsText" dxfId="190" priority="181" operator="containsText" text="Off track">
      <formula>NOT(ISERROR(SEARCH("Off track",O9)))</formula>
    </cfRule>
    <cfRule type="containsText" dxfId="189" priority="182" operator="containsText" text="Still in development">
      <formula>NOT(ISERROR(SEARCH("Still in development",O9)))</formula>
    </cfRule>
    <cfRule type="containsText" dxfId="188" priority="183" operator="containsText" text="Yes">
      <formula>NOT(ISERROR(SEARCH("Yes",O9)))</formula>
    </cfRule>
    <cfRule type="containsBlanks" dxfId="187" priority="184">
      <formula>LEN(TRIM(O9))=0</formula>
    </cfRule>
  </conditionalFormatting>
  <conditionalFormatting sqref="O13">
    <cfRule type="expression" dxfId="186" priority="275">
      <formula>$C13="N"</formula>
    </cfRule>
    <cfRule type="containsText" dxfId="185" priority="276" operator="containsText" text="No">
      <formula>NOT(ISERROR(SEARCH("No",O13)))</formula>
    </cfRule>
    <cfRule type="containsText" dxfId="184" priority="277" operator="containsText" text="In Progress">
      <formula>NOT(ISERROR(SEARCH("In Progress",O13)))</formula>
    </cfRule>
    <cfRule type="containsText" dxfId="183" priority="278" operator="containsText" text="Yes">
      <formula>NOT(ISERROR(SEARCH("Yes",O13)))</formula>
    </cfRule>
    <cfRule type="containsText" dxfId="182" priority="538" operator="containsText" text="No">
      <formula>NOT(ISERROR(SEARCH("No",O13)))</formula>
    </cfRule>
    <cfRule type="containsText" dxfId="181" priority="539" operator="containsText" text="In Progress">
      <formula>NOT(ISERROR(SEARCH("In Progress",O13)))</formula>
    </cfRule>
    <cfRule type="containsText" dxfId="180" priority="540" operator="containsText" text="Yes">
      <formula>NOT(ISERROR(SEARCH("Yes",O13)))</formula>
    </cfRule>
    <cfRule type="containsText" dxfId="179" priority="541" operator="containsText" text="No">
      <formula>NOT(ISERROR(SEARCH("No",O13)))</formula>
    </cfRule>
    <cfRule type="containsText" dxfId="178" priority="542" operator="containsText" text="In Progress">
      <formula>NOT(ISERROR(SEARCH("In Progress",O13)))</formula>
    </cfRule>
    <cfRule type="containsText" dxfId="177" priority="543" operator="containsText" text="Yes">
      <formula>NOT(ISERROR(SEARCH("Yes",O13)))</formula>
    </cfRule>
    <cfRule type="expression" dxfId="176" priority="544">
      <formula>$C$9="N"</formula>
    </cfRule>
    <cfRule type="containsText" dxfId="175" priority="545" operator="containsText" text="No">
      <formula>NOT(ISERROR(SEARCH("No",O13)))</formula>
    </cfRule>
    <cfRule type="containsText" dxfId="174" priority="546" operator="containsText" text="In Progress">
      <formula>NOT(ISERROR(SEARCH("In Progress",O13)))</formula>
    </cfRule>
    <cfRule type="containsText" dxfId="173" priority="547" operator="containsText" text="Yes">
      <formula>NOT(ISERROR(SEARCH("Yes",O13)))</formula>
    </cfRule>
    <cfRule type="expression" dxfId="172" priority="549">
      <formula>$C13="N"</formula>
    </cfRule>
    <cfRule type="containsText" dxfId="171" priority="586" operator="containsText" text="No">
      <formula>NOT(ISERROR(SEARCH("No",O13)))</formula>
    </cfRule>
    <cfRule type="containsText" dxfId="170" priority="587" operator="containsText" text="In Progress">
      <formula>NOT(ISERROR(SEARCH("In Progress",O13)))</formula>
    </cfRule>
    <cfRule type="containsText" dxfId="169" priority="588" operator="containsText" text="Yes">
      <formula>NOT(ISERROR(SEARCH("Yes",O13)))</formula>
    </cfRule>
  </conditionalFormatting>
  <conditionalFormatting sqref="O14">
    <cfRule type="containsText" dxfId="168" priority="170" operator="containsText" text="On track">
      <formula>NOT(ISERROR(SEARCH("On track",O14)))</formula>
    </cfRule>
    <cfRule type="containsText" dxfId="167" priority="171" operator="containsText" text="In Progress">
      <formula>NOT(ISERROR(SEARCH("In Progress",O14)))</formula>
    </cfRule>
    <cfRule type="containsText" dxfId="166" priority="172" operator="containsText" text="No">
      <formula>NOT(ISERROR(SEARCH("No",O14)))</formula>
    </cfRule>
    <cfRule type="containsText" dxfId="165" priority="173" operator="containsText" text="Off track">
      <formula>NOT(ISERROR(SEARCH("Off track",O14)))</formula>
    </cfRule>
    <cfRule type="containsText" dxfId="164" priority="174" operator="containsText" text="Still in development">
      <formula>NOT(ISERROR(SEARCH("Still in development",O14)))</formula>
    </cfRule>
    <cfRule type="containsText" dxfId="163" priority="175" operator="containsText" text="Yes">
      <formula>NOT(ISERROR(SEARCH("Yes",O14)))</formula>
    </cfRule>
    <cfRule type="containsBlanks" dxfId="162" priority="176">
      <formula>LEN(TRIM(O14))=0</formula>
    </cfRule>
  </conditionalFormatting>
  <conditionalFormatting sqref="O15">
    <cfRule type="containsText" dxfId="161" priority="357" operator="containsText" text="No">
      <formula>NOT(ISERROR(SEARCH("No",O15)))</formula>
    </cfRule>
    <cfRule type="containsText" dxfId="160" priority="358" operator="containsText" text="In Progress">
      <formula>NOT(ISERROR(SEARCH("In Progress",O15)))</formula>
    </cfRule>
    <cfRule type="containsText" dxfId="159" priority="359" operator="containsText" text="Yes">
      <formula>NOT(ISERROR(SEARCH("Yes",O15)))</formula>
    </cfRule>
    <cfRule type="expression" dxfId="158" priority="360">
      <formula>$C$9="N"</formula>
    </cfRule>
    <cfRule type="containsText" dxfId="157" priority="361" operator="containsText" text="No">
      <formula>NOT(ISERROR(SEARCH("No",O15)))</formula>
    </cfRule>
    <cfRule type="containsText" dxfId="156" priority="362" operator="containsText" text="In Progress">
      <formula>NOT(ISERROR(SEARCH("In Progress",O15)))</formula>
    </cfRule>
    <cfRule type="containsText" dxfId="155" priority="363" operator="containsText" text="Yes">
      <formula>NOT(ISERROR(SEARCH("Yes",O15)))</formula>
    </cfRule>
    <cfRule type="expression" dxfId="154" priority="396">
      <formula>$C15="N"</formula>
    </cfRule>
    <cfRule type="containsText" dxfId="153" priority="401" operator="containsText" text="No">
      <formula>NOT(ISERROR(SEARCH("No",O15)))</formula>
    </cfRule>
    <cfRule type="containsText" dxfId="152" priority="402" operator="containsText" text="In Progress">
      <formula>NOT(ISERROR(SEARCH("In Progress",O15)))</formula>
    </cfRule>
    <cfRule type="containsText" dxfId="151" priority="403" operator="containsText" text="Yes">
      <formula>NOT(ISERROR(SEARCH("Yes",O15)))</formula>
    </cfRule>
  </conditionalFormatting>
  <conditionalFormatting sqref="O15:O16">
    <cfRule type="containsText" dxfId="150" priority="343" operator="containsText" text="No">
      <formula>NOT(ISERROR(SEARCH("No",O15)))</formula>
    </cfRule>
    <cfRule type="containsText" dxfId="149" priority="344" operator="containsText" text="In Progress">
      <formula>NOT(ISERROR(SEARCH("In Progress",O15)))</formula>
    </cfRule>
    <cfRule type="containsText" dxfId="148" priority="345" operator="containsText" text="Yes">
      <formula>NOT(ISERROR(SEARCH("Yes",O15)))</formula>
    </cfRule>
  </conditionalFormatting>
  <conditionalFormatting sqref="O16">
    <cfRule type="expression" dxfId="147" priority="342">
      <formula>$C16="N"</formula>
    </cfRule>
    <cfRule type="containsText" dxfId="146" priority="886" operator="containsText" text="No">
      <formula>NOT(ISERROR(SEARCH("No",O16)))</formula>
    </cfRule>
    <cfRule type="containsText" dxfId="145" priority="887" operator="containsText" text="In Progress">
      <formula>NOT(ISERROR(SEARCH("In Progress",O16)))</formula>
    </cfRule>
    <cfRule type="containsText" dxfId="144" priority="888" operator="containsText" text="Yes">
      <formula>NOT(ISERROR(SEARCH("Yes",O16)))</formula>
    </cfRule>
  </conditionalFormatting>
  <conditionalFormatting sqref="O17">
    <cfRule type="containsText" dxfId="143" priority="161" operator="containsText" text="N/A">
      <formula>NOT(ISERROR(SEARCH("N/A",O17)))</formula>
    </cfRule>
    <cfRule type="containsText" dxfId="142" priority="162" operator="containsText" text="On track">
      <formula>NOT(ISERROR(SEARCH("On track",O17)))</formula>
    </cfRule>
    <cfRule type="containsText" dxfId="141" priority="163" operator="containsText" text="In Progress">
      <formula>NOT(ISERROR(SEARCH("In Progress",O17)))</formula>
    </cfRule>
    <cfRule type="containsText" dxfId="140" priority="164" operator="containsText" text="No">
      <formula>NOT(ISERROR(SEARCH("No",O17)))</formula>
    </cfRule>
    <cfRule type="containsText" dxfId="139" priority="165" operator="containsText" text="Off track">
      <formula>NOT(ISERROR(SEARCH("Off track",O17)))</formula>
    </cfRule>
    <cfRule type="containsText" dxfId="138" priority="166" operator="containsText" text="Still in development">
      <formula>NOT(ISERROR(SEARCH("Still in development",O17)))</formula>
    </cfRule>
    <cfRule type="containsText" dxfId="137" priority="167" operator="containsText" text="Yes">
      <formula>NOT(ISERROR(SEARCH("Yes",O17)))</formula>
    </cfRule>
    <cfRule type="containsBlanks" dxfId="136" priority="168">
      <formula>LEN(TRIM(O17))=0</formula>
    </cfRule>
  </conditionalFormatting>
  <conditionalFormatting sqref="O18 F16:F18">
    <cfRule type="containsText" dxfId="135" priority="320" operator="containsText" text="No">
      <formula>NOT(ISERROR(SEARCH("No",F16)))</formula>
    </cfRule>
  </conditionalFormatting>
  <conditionalFormatting sqref="O18">
    <cfRule type="containsText" dxfId="134" priority="286" operator="containsText" text="No">
      <formula>NOT(ISERROR(SEARCH("No",O18)))</formula>
    </cfRule>
    <cfRule type="containsText" dxfId="133" priority="287" operator="containsText" text="In Progress">
      <formula>NOT(ISERROR(SEARCH("In Progress",O18)))</formula>
    </cfRule>
    <cfRule type="containsText" dxfId="132" priority="288" operator="containsText" text="Yes">
      <formula>NOT(ISERROR(SEARCH("Yes",O18)))</formula>
    </cfRule>
    <cfRule type="containsText" dxfId="131" priority="289" operator="containsText" text="No">
      <formula>NOT(ISERROR(SEARCH("No",O18)))</formula>
    </cfRule>
    <cfRule type="containsText" dxfId="130" priority="290" operator="containsText" text="In Progress">
      <formula>NOT(ISERROR(SEARCH("In Progress",O18)))</formula>
    </cfRule>
    <cfRule type="containsText" dxfId="129" priority="291" operator="containsText" text="Yes">
      <formula>NOT(ISERROR(SEARCH("Yes",O18)))</formula>
    </cfRule>
    <cfRule type="expression" dxfId="128" priority="292">
      <formula>$C$9="N"</formula>
    </cfRule>
    <cfRule type="containsText" dxfId="127" priority="293" operator="containsText" text="No">
      <formula>NOT(ISERROR(SEARCH("No",O18)))</formula>
    </cfRule>
    <cfRule type="containsText" dxfId="126" priority="294" operator="containsText" text="In Progress">
      <formula>NOT(ISERROR(SEARCH("In Progress",O18)))</formula>
    </cfRule>
    <cfRule type="containsText" dxfId="125" priority="295" operator="containsText" text="Yes">
      <formula>NOT(ISERROR(SEARCH("Yes",O18)))</formula>
    </cfRule>
  </conditionalFormatting>
  <conditionalFormatting sqref="O19:O22 O24">
    <cfRule type="containsText" dxfId="124" priority="146" operator="containsText" text="On track">
      <formula>NOT(ISERROR(SEARCH("On track",O19)))</formula>
    </cfRule>
    <cfRule type="containsText" dxfId="123" priority="147" operator="containsText" text="In Progress">
      <formula>NOT(ISERROR(SEARCH("In Progress",O19)))</formula>
    </cfRule>
    <cfRule type="containsText" dxfId="122" priority="148" operator="containsText" text="No">
      <formula>NOT(ISERROR(SEARCH("No",O19)))</formula>
    </cfRule>
    <cfRule type="containsText" dxfId="121" priority="149" operator="containsText" text="Off track">
      <formula>NOT(ISERROR(SEARCH("Off track",O19)))</formula>
    </cfRule>
    <cfRule type="containsText" dxfId="120" priority="150" operator="containsText" text="Still in development">
      <formula>NOT(ISERROR(SEARCH("Still in development",O19)))</formula>
    </cfRule>
    <cfRule type="containsText" dxfId="119" priority="151" operator="containsText" text="Yes">
      <formula>NOT(ISERROR(SEARCH("Yes",O19)))</formula>
    </cfRule>
    <cfRule type="containsBlanks" dxfId="118" priority="152">
      <formula>LEN(TRIM(O19))=0</formula>
    </cfRule>
  </conditionalFormatting>
  <conditionalFormatting sqref="O23">
    <cfRule type="containsText" dxfId="117" priority="2" operator="containsText" text="No">
      <formula>NOT(ISERROR(SEARCH("No",O23)))</formula>
    </cfRule>
    <cfRule type="containsText" dxfId="116" priority="3" operator="containsText" text="In Progress">
      <formula>NOT(ISERROR(SEARCH("In Progress",O23)))</formula>
    </cfRule>
    <cfRule type="containsText" dxfId="115" priority="4" operator="containsText" text="Yes">
      <formula>NOT(ISERROR(SEARCH("Yes",O23)))</formula>
    </cfRule>
    <cfRule type="containsText" dxfId="114" priority="5" operator="containsText" text="No">
      <formula>NOT(ISERROR(SEARCH("No",O23)))</formula>
    </cfRule>
    <cfRule type="containsText" dxfId="113" priority="6" operator="containsText" text="In Progress">
      <formula>NOT(ISERROR(SEARCH("In Progress",O23)))</formula>
    </cfRule>
    <cfRule type="containsText" dxfId="112" priority="7" operator="containsText" text="Yes">
      <formula>NOT(ISERROR(SEARCH("Yes",O23)))</formula>
    </cfRule>
    <cfRule type="expression" dxfId="111" priority="8">
      <formula>$C$9="N"</formula>
    </cfRule>
    <cfRule type="containsText" dxfId="110" priority="9" operator="containsText" text="No">
      <formula>NOT(ISERROR(SEARCH("No",O23)))</formula>
    </cfRule>
    <cfRule type="containsText" dxfId="109" priority="10" operator="containsText" text="In Progress">
      <formula>NOT(ISERROR(SEARCH("In Progress",O23)))</formula>
    </cfRule>
    <cfRule type="containsText" dxfId="108" priority="11" operator="containsText" text="Yes">
      <formula>NOT(ISERROR(SEARCH("Yes",O23)))</formula>
    </cfRule>
    <cfRule type="expression" dxfId="107" priority="12">
      <formula>$C23="N"</formula>
    </cfRule>
    <cfRule type="containsText" dxfId="106" priority="14" operator="containsText" text="No">
      <formula>NOT(ISERROR(SEARCH("No",O23)))</formula>
    </cfRule>
    <cfRule type="containsText" dxfId="105" priority="15" operator="containsText" text="In Progress">
      <formula>NOT(ISERROR(SEARCH("In Progress",O23)))</formula>
    </cfRule>
    <cfRule type="containsText" dxfId="104" priority="16" operator="containsText" text="Yes">
      <formula>NOT(ISERROR(SEARCH("Yes",O23)))</formula>
    </cfRule>
  </conditionalFormatting>
  <conditionalFormatting sqref="O25">
    <cfRule type="containsText" dxfId="103" priority="431" operator="containsText" text="No">
      <formula>NOT(ISERROR(SEARCH("No",O25)))</formula>
    </cfRule>
    <cfRule type="containsText" dxfId="102" priority="525" operator="containsText" text="Incomplete">
      <formula>NOT(ISERROR(SEARCH("Incomplete",O25)))</formula>
    </cfRule>
    <cfRule type="containsText" dxfId="101" priority="526" operator="containsText" text="Yes">
      <formula>NOT(ISERROR(SEARCH("Yes",O25)))</formula>
    </cfRule>
  </conditionalFormatting>
  <conditionalFormatting sqref="O26">
    <cfRule type="containsText" dxfId="100" priority="762" operator="containsText" text="On track">
      <formula>NOT(ISERROR(SEARCH("On track",O26)))</formula>
    </cfRule>
    <cfRule type="containsText" dxfId="99" priority="763" operator="containsText" text="In Progress">
      <formula>NOT(ISERROR(SEARCH("In Progress",O26)))</formula>
    </cfRule>
    <cfRule type="containsText" dxfId="98" priority="764" operator="containsText" text="No">
      <formula>NOT(ISERROR(SEARCH("No",O26)))</formula>
    </cfRule>
    <cfRule type="containsText" dxfId="97" priority="765" operator="containsText" text="Off track">
      <formula>NOT(ISERROR(SEARCH("Off track",O26)))</formula>
    </cfRule>
    <cfRule type="containsText" dxfId="96" priority="766" operator="containsText" text="Still in development">
      <formula>NOT(ISERROR(SEARCH("Still in development",O26)))</formula>
    </cfRule>
    <cfRule type="containsText" dxfId="95" priority="767" operator="containsText" text="Yes">
      <formula>NOT(ISERROR(SEARCH("Yes",O26)))</formula>
    </cfRule>
    <cfRule type="containsBlanks" dxfId="94" priority="768">
      <formula>LEN(TRIM(O26))=0</formula>
    </cfRule>
    <cfRule type="containsText" dxfId="93" priority="770" operator="containsText" text="Yes">
      <formula>NOT(ISERROR(SEARCH("Yes",O26)))</formula>
    </cfRule>
    <cfRule type="containsText" dxfId="92" priority="771" operator="containsText" text="No">
      <formula>NOT(ISERROR(SEARCH("No",O26)))</formula>
    </cfRule>
    <cfRule type="containsText" dxfId="91" priority="772" operator="containsText" text="In Progress">
      <formula>NOT(ISERROR(SEARCH("In Progress",O26)))</formula>
    </cfRule>
  </conditionalFormatting>
  <conditionalFormatting sqref="O15:R15">
    <cfRule type="containsText" dxfId="90" priority="365" operator="containsText" text="N/A">
      <formula>NOT(ISERROR(SEARCH("N/A",O15)))</formula>
    </cfRule>
  </conditionalFormatting>
  <conditionalFormatting sqref="O15:S16">
    <cfRule type="expression" dxfId="89" priority="91">
      <formula>$C15="N"</formula>
    </cfRule>
  </conditionalFormatting>
  <conditionalFormatting sqref="O23:S23">
    <cfRule type="expression" dxfId="88" priority="1">
      <formula>$C23="N"</formula>
    </cfRule>
  </conditionalFormatting>
  <conditionalFormatting sqref="P9:S9">
    <cfRule type="containsText" dxfId="87" priority="691" operator="containsText" text="N/A">
      <formula>NOT(ISERROR(SEARCH("N/A",P9)))</formula>
    </cfRule>
  </conditionalFormatting>
  <conditionalFormatting sqref="P10:S11">
    <cfRule type="containsText" dxfId="86" priority="94" operator="containsText" text="N/A">
      <formula>NOT(ISERROR(SEARCH("N/A",P10)))</formula>
    </cfRule>
  </conditionalFormatting>
  <conditionalFormatting sqref="P12:S12">
    <cfRule type="containsText" dxfId="85" priority="604" operator="containsText" text="N/A">
      <formula>NOT(ISERROR(SEARCH("N/A",P12)))</formula>
    </cfRule>
  </conditionalFormatting>
  <conditionalFormatting sqref="P19:S20">
    <cfRule type="containsText" dxfId="84" priority="421" operator="containsText" text="N/A">
      <formula>NOT(ISERROR(SEARCH("N/A",P19)))</formula>
    </cfRule>
  </conditionalFormatting>
  <conditionalFormatting sqref="P21:S24">
    <cfRule type="containsText" dxfId="83" priority="469" operator="containsText" text="N/A">
      <formula>NOT(ISERROR(SEARCH("N/A",P21)))</formula>
    </cfRule>
  </conditionalFormatting>
  <conditionalFormatting sqref="P26:S26">
    <cfRule type="containsText" dxfId="82" priority="774" operator="containsText" text="N/A">
      <formula>NOT(ISERROR(SEARCH("N/A",P26)))</formula>
    </cfRule>
  </conditionalFormatting>
  <conditionalFormatting sqref="Q9">
    <cfRule type="containsText" dxfId="81" priority="47" operator="containsText" text="N/A">
      <formula>NOT(ISERROR(SEARCH("N/A",Q9)))</formula>
    </cfRule>
  </conditionalFormatting>
  <conditionalFormatting sqref="Q11:Q12">
    <cfRule type="containsText" dxfId="80" priority="45" operator="containsText" text="N/A">
      <formula>NOT(ISERROR(SEARCH("N/A",Q11)))</formula>
    </cfRule>
  </conditionalFormatting>
  <conditionalFormatting sqref="Q17">
    <cfRule type="containsText" dxfId="79" priority="44" operator="containsText" text="N/A">
      <formula>NOT(ISERROR(SEARCH("N/A",Q17)))</formula>
    </cfRule>
  </conditionalFormatting>
  <conditionalFormatting sqref="R9">
    <cfRule type="containsText" dxfId="78" priority="675" operator="containsText" text="No">
      <formula>NOT(ISERROR(SEARCH("No",R9)))</formula>
    </cfRule>
    <cfRule type="containsText" dxfId="77" priority="676" operator="containsText" text="In Progress">
      <formula>NOT(ISERROR(SEARCH("In Progress",R9)))</formula>
    </cfRule>
    <cfRule type="containsText" dxfId="76" priority="677" operator="containsText" text="Yes">
      <formula>NOT(ISERROR(SEARCH("Yes",R9)))</formula>
    </cfRule>
    <cfRule type="containsText" dxfId="75" priority="684" operator="containsText" text="No">
      <formula>NOT(ISERROR(SEARCH("No",R9)))</formula>
    </cfRule>
    <cfRule type="containsText" dxfId="74" priority="685" operator="containsText" text="In Progress">
      <formula>NOT(ISERROR(SEARCH("In Progress",R9)))</formula>
    </cfRule>
    <cfRule type="containsText" dxfId="73" priority="686" operator="containsText" text="Yes">
      <formula>NOT(ISERROR(SEARCH("Yes",R9)))</formula>
    </cfRule>
    <cfRule type="containsText" dxfId="72" priority="704" operator="containsText" text="No">
      <formula>NOT(ISERROR(SEARCH("No",R9)))</formula>
    </cfRule>
    <cfRule type="containsText" dxfId="71" priority="705" operator="containsText" text="In Progress">
      <formula>NOT(ISERROR(SEARCH("In Progress",R9)))</formula>
    </cfRule>
    <cfRule type="containsText" dxfId="70" priority="706" operator="containsText" text="Yes">
      <formula>NOT(ISERROR(SEARCH("Yes",R9)))</formula>
    </cfRule>
  </conditionalFormatting>
  <conditionalFormatting sqref="R10">
    <cfRule type="containsText" dxfId="69" priority="95" operator="containsText" text="On track">
      <formula>NOT(ISERROR(SEARCH("On track",R10)))</formula>
    </cfRule>
    <cfRule type="containsText" dxfId="68" priority="96" operator="containsText" text="In Progress">
      <formula>NOT(ISERROR(SEARCH("In Progress",R10)))</formula>
    </cfRule>
    <cfRule type="containsText" dxfId="67" priority="97" operator="containsText" text="No">
      <formula>NOT(ISERROR(SEARCH("No",R10)))</formula>
    </cfRule>
    <cfRule type="containsText" dxfId="66" priority="98" operator="containsText" text="Off track">
      <formula>NOT(ISERROR(SEARCH("Off track",R10)))</formula>
    </cfRule>
    <cfRule type="containsText" dxfId="65" priority="99" operator="containsText" text="Still in development">
      <formula>NOT(ISERROR(SEARCH("Still in development",R10)))</formula>
    </cfRule>
    <cfRule type="containsText" dxfId="64" priority="100" operator="containsText" text="Yes">
      <formula>NOT(ISERROR(SEARCH("Yes",R10)))</formula>
    </cfRule>
    <cfRule type="containsBlanks" dxfId="63" priority="101">
      <formula>LEN(TRIM(R10))=0</formula>
    </cfRule>
  </conditionalFormatting>
  <conditionalFormatting sqref="R11:R12">
    <cfRule type="containsText" dxfId="62" priority="601" operator="containsText" text="No">
      <formula>NOT(ISERROR(SEARCH("No",R11)))</formula>
    </cfRule>
    <cfRule type="containsText" dxfId="61" priority="602" operator="containsText" text="In Progress">
      <formula>NOT(ISERROR(SEARCH("In Progress",R11)))</formula>
    </cfRule>
    <cfRule type="containsText" dxfId="60" priority="603" operator="containsText" text="Yes">
      <formula>NOT(ISERROR(SEARCH("Yes",R11)))</formula>
    </cfRule>
    <cfRule type="containsText" dxfId="59" priority="614" operator="containsText" text="No">
      <formula>NOT(ISERROR(SEARCH("No",R11)))</formula>
    </cfRule>
    <cfRule type="containsText" dxfId="58" priority="615" operator="containsText" text="In Progress">
      <formula>NOT(ISERROR(SEARCH("In Progress",R11)))</formula>
    </cfRule>
    <cfRule type="containsText" dxfId="57" priority="616" operator="containsText" text="Yes">
      <formula>NOT(ISERROR(SEARCH("Yes",R11)))</formula>
    </cfRule>
    <cfRule type="containsText" dxfId="56" priority="617" operator="containsText" text="No">
      <formula>NOT(ISERROR(SEARCH("No",R11)))</formula>
    </cfRule>
    <cfRule type="containsText" dxfId="55" priority="618" operator="containsText" text="In Progress">
      <formula>NOT(ISERROR(SEARCH("In Progress",R11)))</formula>
    </cfRule>
    <cfRule type="containsText" dxfId="54" priority="619" operator="containsText" text="Yes">
      <formula>NOT(ISERROR(SEARCH("Yes",R11)))</formula>
    </cfRule>
  </conditionalFormatting>
  <conditionalFormatting sqref="R11:R14">
    <cfRule type="containsText" dxfId="53" priority="551" operator="containsText" text="No">
      <formula>NOT(ISERROR(SEARCH("No",R11)))</formula>
    </cfRule>
    <cfRule type="containsText" dxfId="52" priority="552" operator="containsText" text="In Progress">
      <formula>NOT(ISERROR(SEARCH("In Progress",R11)))</formula>
    </cfRule>
    <cfRule type="containsText" dxfId="51" priority="553" operator="containsText" text="Yes">
      <formula>NOT(ISERROR(SEARCH("Yes",R11)))</formula>
    </cfRule>
  </conditionalFormatting>
  <conditionalFormatting sqref="R11:R15 R9">
    <cfRule type="expression" dxfId="50" priority="364">
      <formula>$C9="N"</formula>
    </cfRule>
  </conditionalFormatting>
  <conditionalFormatting sqref="R15">
    <cfRule type="containsText" dxfId="49" priority="366" operator="containsText" text="On track">
      <formula>NOT(ISERROR(SEARCH("On track",R15)))</formula>
    </cfRule>
    <cfRule type="containsText" dxfId="48" priority="367" operator="containsText" text="In Progress">
      <formula>NOT(ISERROR(SEARCH("In Progress",R15)))</formula>
    </cfRule>
    <cfRule type="containsText" dxfId="47" priority="368" operator="containsText" text="No">
      <formula>NOT(ISERROR(SEARCH("No",R15)))</formula>
    </cfRule>
    <cfRule type="containsText" dxfId="46" priority="369" operator="containsText" text="Off track">
      <formula>NOT(ISERROR(SEARCH("Off track",R15)))</formula>
    </cfRule>
    <cfRule type="containsText" dxfId="45" priority="370" operator="containsText" text="Still in development">
      <formula>NOT(ISERROR(SEARCH("Still in development",R15)))</formula>
    </cfRule>
    <cfRule type="containsText" dxfId="44" priority="371" operator="containsText" text="Yes">
      <formula>NOT(ISERROR(SEARCH("Yes",R15)))</formula>
    </cfRule>
    <cfRule type="containsBlanks" dxfId="43" priority="372">
      <formula>LEN(TRIM(R15))=0</formula>
    </cfRule>
  </conditionalFormatting>
  <conditionalFormatting sqref="R16:R17">
    <cfRule type="expression" dxfId="42" priority="338">
      <formula>$C16="N"</formula>
    </cfRule>
    <cfRule type="containsText" dxfId="41" priority="339" operator="containsText" text="No">
      <formula>NOT(ISERROR(SEARCH("No",R16)))</formula>
    </cfRule>
    <cfRule type="containsText" dxfId="40" priority="340" operator="containsText" text="In Progress">
      <formula>NOT(ISERROR(SEARCH("In Progress",R16)))</formula>
    </cfRule>
    <cfRule type="containsText" dxfId="39" priority="341" operator="containsText" text="Yes">
      <formula>NOT(ISERROR(SEARCH("Yes",R16)))</formula>
    </cfRule>
    <cfRule type="containsText" dxfId="38" priority="850" operator="containsText" text="No">
      <formula>NOT(ISERROR(SEARCH("No",R16)))</formula>
    </cfRule>
    <cfRule type="containsText" dxfId="37" priority="851" operator="containsText" text="In Progress">
      <formula>NOT(ISERROR(SEARCH("In Progress",R16)))</formula>
    </cfRule>
    <cfRule type="containsText" dxfId="36" priority="852" operator="containsText" text="Yes">
      <formula>NOT(ISERROR(SEARCH("Yes",R16)))</formula>
    </cfRule>
  </conditionalFormatting>
  <conditionalFormatting sqref="R18">
    <cfRule type="containsText" dxfId="35" priority="323" operator="containsText" text="No">
      <formula>NOT(ISERROR(SEARCH("No",R18)))</formula>
    </cfRule>
    <cfRule type="containsText" dxfId="34" priority="324" operator="containsText" text="In Progress">
      <formula>NOT(ISERROR(SEARCH("In Progress",R18)))</formula>
    </cfRule>
    <cfRule type="containsText" dxfId="33" priority="325" operator="containsText" text="Yes">
      <formula>NOT(ISERROR(SEARCH("Yes",R18)))</formula>
    </cfRule>
  </conditionalFormatting>
  <conditionalFormatting sqref="R18:R25">
    <cfRule type="expression" dxfId="32" priority="305">
      <formula>$C18="N"</formula>
    </cfRule>
  </conditionalFormatting>
  <conditionalFormatting sqref="R19:R24">
    <cfRule type="containsText" dxfId="31" priority="435" operator="containsText" text="In Progress">
      <formula>NOT(ISERROR(SEARCH("In Progress",R19)))</formula>
    </cfRule>
    <cfRule type="containsText" dxfId="30" priority="436" operator="containsText" text="Yes">
      <formula>NOT(ISERROR(SEARCH("Yes",R19)))</formula>
    </cfRule>
  </conditionalFormatting>
  <conditionalFormatting sqref="R19:R25">
    <cfRule type="containsText" dxfId="29" priority="434" operator="containsText" text="No">
      <formula>NOT(ISERROR(SEARCH("No",R19)))</formula>
    </cfRule>
  </conditionalFormatting>
  <conditionalFormatting sqref="R25">
    <cfRule type="containsText" dxfId="28" priority="522" operator="containsText" text="Incomplete">
      <formula>NOT(ISERROR(SEARCH("Incomplete",R25)))</formula>
    </cfRule>
    <cfRule type="containsText" dxfId="27" priority="523" operator="containsText" text="Yes">
      <formula>NOT(ISERROR(SEARCH("Yes",R25)))</formula>
    </cfRule>
  </conditionalFormatting>
  <conditionalFormatting sqref="R26">
    <cfRule type="containsText" dxfId="26" priority="773" operator="containsText" text="Complies">
      <formula>NOT(ISERROR(SEARCH("Complies",R26)))</formula>
    </cfRule>
    <cfRule type="containsText" dxfId="25" priority="775" operator="containsText" text="No">
      <formula>NOT(ISERROR(SEARCH("No",R26)))</formula>
    </cfRule>
    <cfRule type="containsText" dxfId="24" priority="776" operator="containsText" text="Yes">
      <formula>NOT(ISERROR(SEARCH("Yes",R26)))</formula>
    </cfRule>
  </conditionalFormatting>
  <conditionalFormatting sqref="R13:S14">
    <cfRule type="containsText" dxfId="23" priority="576" operator="containsText" text="N/A">
      <formula>NOT(ISERROR(SEARCH("N/A",R13)))</formula>
    </cfRule>
  </conditionalFormatting>
  <conditionalFormatting sqref="S15">
    <cfRule type="containsText" dxfId="22" priority="138" operator="containsText" text="N/A">
      <formula>NOT(ISERROR(SEARCH("N/A",S15)))</formula>
    </cfRule>
  </conditionalFormatting>
  <conditionalFormatting sqref="T5:XFD40 A27:E28 C29:E29 A29:A40">
    <cfRule type="containsText" dxfId="21" priority="143" operator="containsText" text="N/A">
      <formula>NOT(ISERROR(SEARCH("N/A",A5)))</formula>
    </cfRule>
  </conditionalFormatting>
  <dataValidations count="6">
    <dataValidation type="list" allowBlank="1" showInputMessage="1" showErrorMessage="1" sqref="I8:I16 I6 F8:F15 F19:F25 R8 I19:I25 L19:L20 L25 R25 O14 L11:L15 O7:O12 L7:L8 R10 R18:R19 R15 F6 O17 O19:O22 O24:O25" xr:uid="{0C81B5AE-BDB8-4D38-B196-8CC35E9EC663}">
      <formula1>"Yes, No, In Progress, Concerns"</formula1>
    </dataValidation>
    <dataValidation type="list" allowBlank="1" showInputMessage="1" showErrorMessage="1" sqref="C6:C7 C9 C12" xr:uid="{8C3EFDB4-C8BD-4132-A583-A4544B8C617E}">
      <formula1>"Y, N"</formula1>
    </dataValidation>
    <dataValidation type="list" allowBlank="1" showInputMessage="1" showErrorMessage="1" sqref="C21 C10 C25 C13:C14 C16:C17 C23" xr:uid="{D3727B2B-86EC-44CA-A78E-842F4D69B0FD}">
      <formula1>"Y,N"</formula1>
    </dataValidation>
    <dataValidation type="list" allowBlank="1" showInputMessage="1" showErrorMessage="1" sqref="R26" xr:uid="{DFCA72FC-5C1D-459E-8204-78B8B301E92F}">
      <formula1>"Complies, Does not comply"</formula1>
    </dataValidation>
    <dataValidation type="list" allowBlank="1" showInputMessage="1" showErrorMessage="1" sqref="O26 L26 I26 F26" xr:uid="{A8E43103-CA11-492E-970A-B441D50F0FE9}">
      <formula1>"On Track, Still in development, Off track"</formula1>
    </dataValidation>
    <dataValidation allowBlank="1" showInputMessage="1" showErrorMessage="1" prompt="Refer to the CLF Resource Library:_x000a_https://carbonleadershipforum.org/resource-library/" sqref="D15:E15" xr:uid="{68559B30-2318-4884-99B0-F23039C3C800}"/>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2E4DB-2E26-49FA-BE79-6AF09B7924C8}">
  <sheetPr>
    <tabColor rgb="FFC5B4E3"/>
  </sheetPr>
  <dimension ref="A1:C17"/>
  <sheetViews>
    <sheetView zoomScaleNormal="100" workbookViewId="0">
      <pane xSplit="2" ySplit="4" topLeftCell="C9" activePane="bottomRight" state="frozen"/>
      <selection pane="bottomRight" activeCell="C3" sqref="C3"/>
      <selection pane="bottomLeft" activeCell="I22" sqref="I22"/>
      <selection pane="topRight" activeCell="I22" sqref="I22"/>
    </sheetView>
  </sheetViews>
  <sheetFormatPr defaultColWidth="9.140625" defaultRowHeight="15"/>
  <cols>
    <col min="1" max="1" width="37.85546875" style="1" customWidth="1"/>
    <col min="2" max="2" width="27.140625" style="1" hidden="1" customWidth="1"/>
    <col min="3" max="3" width="70.85546875" style="1" customWidth="1"/>
    <col min="4" max="14" width="9.140625" style="1"/>
    <col min="15" max="15" width="9.140625" style="1" customWidth="1"/>
    <col min="16" max="16384" width="9.140625" style="1"/>
  </cols>
  <sheetData>
    <row r="1" spans="1:3" s="8" customFormat="1" ht="14.25" customHeight="1">
      <c r="A1"/>
      <c r="B1"/>
      <c r="C1"/>
    </row>
    <row r="2" spans="1:3" ht="23.45" customHeight="1">
      <c r="A2" s="344"/>
      <c r="B2" s="344"/>
      <c r="C2" s="12"/>
    </row>
    <row r="3" spans="1:3" ht="83.25" customHeight="1">
      <c r="A3" s="345"/>
      <c r="B3" s="346"/>
      <c r="C3" s="129">
        <f>'Step 2 - Determine Tier'!C11</f>
        <v>0</v>
      </c>
    </row>
    <row r="4" spans="1:3" ht="15.75" thickBot="1">
      <c r="A4" s="14"/>
      <c r="B4" s="14"/>
      <c r="C4" s="14"/>
    </row>
    <row r="5" spans="1:3" ht="135.6" hidden="1" customHeight="1">
      <c r="A5" s="17" t="s">
        <v>250</v>
      </c>
      <c r="B5" s="18" t="s">
        <v>251</v>
      </c>
      <c r="C5" s="12"/>
    </row>
    <row r="6" spans="1:3" ht="31.5" hidden="1" thickTop="1" thickBot="1">
      <c r="A6" s="340" t="s">
        <v>152</v>
      </c>
      <c r="B6" s="84" t="s">
        <v>231</v>
      </c>
      <c r="C6" s="12"/>
    </row>
    <row r="7" spans="1:3" ht="15.75" hidden="1" thickBot="1">
      <c r="A7" s="375"/>
      <c r="B7" s="441" t="s">
        <v>232</v>
      </c>
      <c r="C7" s="12"/>
    </row>
    <row r="8" spans="1:3" ht="91.5" hidden="1" thickTop="1" thickBot="1">
      <c r="A8" s="17" t="s">
        <v>124</v>
      </c>
      <c r="B8" s="18" t="s">
        <v>233</v>
      </c>
      <c r="C8" s="12"/>
    </row>
    <row r="9" spans="1:3" ht="60.75" customHeight="1" thickTop="1" thickBot="1">
      <c r="A9" s="127" t="s">
        <v>252</v>
      </c>
      <c r="B9" s="124"/>
      <c r="C9" s="174" t="s">
        <v>253</v>
      </c>
    </row>
    <row r="10" spans="1:3">
      <c r="B10" s="122" t="s">
        <v>254</v>
      </c>
    </row>
    <row r="11" spans="1:3">
      <c r="B11" s="122" t="s">
        <v>255</v>
      </c>
    </row>
    <row r="12" spans="1:3">
      <c r="B12" s="122" t="s">
        <v>256</v>
      </c>
    </row>
    <row r="13" spans="1:3">
      <c r="B13" s="122" t="s">
        <v>257</v>
      </c>
    </row>
    <row r="14" spans="1:3">
      <c r="B14" s="122" t="s">
        <v>258</v>
      </c>
    </row>
    <row r="15" spans="1:3" ht="15.75" thickBot="1">
      <c r="B15" s="123" t="s">
        <v>259</v>
      </c>
    </row>
    <row r="16" spans="1:3" ht="16.5" thickTop="1" thickBot="1">
      <c r="B16" s="123" t="s">
        <v>260</v>
      </c>
    </row>
    <row r="17" ht="15.75" thickTop="1"/>
  </sheetData>
  <sheetProtection sheet="1" formatRows="0"/>
  <protectedRanges>
    <protectedRange sqref="C9" name="Inputs1_16"/>
  </protectedRanges>
  <mergeCells count="3">
    <mergeCell ref="A2:B2"/>
    <mergeCell ref="A3:B3"/>
    <mergeCell ref="A6:A7"/>
  </mergeCells>
  <conditionalFormatting sqref="A2:XFD1048576">
    <cfRule type="containsText" dxfId="20" priority="5" operator="containsText" text="N/A">
      <formula>NOT(ISERROR(SEARCH("N/A",A2)))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5E8664182064E8C0D4C23C5B178CA" ma:contentTypeVersion="10" ma:contentTypeDescription="Create a new document." ma:contentTypeScope="" ma:versionID="ed3bbe09cf71cc45c72e56c0a635fb6a">
  <xsd:schema xmlns:xsd="http://www.w3.org/2001/XMLSchema" xmlns:xs="http://www.w3.org/2001/XMLSchema" xmlns:p="http://schemas.microsoft.com/office/2006/metadata/properties" xmlns:ns2="6b61bd86-16e5-4acc-a76c-13869bca2fa7" xmlns:ns3="801cc8c0-4621-43b0-afce-2e2348d6bd3c" targetNamespace="http://schemas.microsoft.com/office/2006/metadata/properties" ma:root="true" ma:fieldsID="251021c89cecbee5728a6f891de94ce7" ns2:_="" ns3:_="">
    <xsd:import namespace="6b61bd86-16e5-4acc-a76c-13869bca2fa7"/>
    <xsd:import namespace="801cc8c0-4621-43b0-afce-2e2348d6bd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1bd86-16e5-4acc-a76c-13869bca2f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1cc8c0-4621-43b0-afce-2e2348d6bd3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B902AB-831C-48EC-B57C-CC7A7B0A2E2D}"/>
</file>

<file path=customXml/itemProps2.xml><?xml version="1.0" encoding="utf-8"?>
<ds:datastoreItem xmlns:ds="http://schemas.openxmlformats.org/officeDocument/2006/customXml" ds:itemID="{7A3D1E4D-4A50-4604-BB6D-1CF258EE891C}"/>
</file>

<file path=customXml/itemProps3.xml><?xml version="1.0" encoding="utf-8"?>
<ds:datastoreItem xmlns:ds="http://schemas.openxmlformats.org/officeDocument/2006/customXml" ds:itemID="{315A645E-04BF-4890-AEA8-548B0A75B5E1}"/>
</file>

<file path=docMetadata/LabelInfo.xml><?xml version="1.0" encoding="utf-8"?>
<clbl:labelList xmlns:clbl="http://schemas.microsoft.com/office/2020/mipLabelMetadata">
  <clbl:label id="{f6b6dd5b-f02f-441a-99a0-162ac5060bd2}" enabled="0" method="" siteId="{f6b6dd5b-f02f-441a-99a0-162ac5060bd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Powers</dc:creator>
  <cp:keywords/>
  <dc:description/>
  <cp:lastModifiedBy/>
  <cp:revision/>
  <dcterms:created xsi:type="dcterms:W3CDTF">2024-01-18T23:44:59Z</dcterms:created>
  <dcterms:modified xsi:type="dcterms:W3CDTF">2026-05-13T19:13:03Z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0x01010064A5E8664182064E8C0D4C23C5B178CA</vt:lpwstr>
  </property>
</Properties>
</file>